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rekalovskaykv\Desktop\Стрекаловская\!!!!2024\!!!!!ПЛАН 2024\ЗИС\!Март 2024\п 33 Ремонт швов и бетона плит верхового откоса\"/>
    </mc:Choice>
  </mc:AlternateContent>
  <bookViews>
    <workbookView xWindow="28680" yWindow="-120" windowWidth="29040" windowHeight="15840"/>
  </bookViews>
  <sheets>
    <sheet name="ВОР №1" sheetId="3" r:id="rId1"/>
  </sheets>
  <definedNames>
    <definedName name="_xlnm.Print_Titles" localSheetId="0">'ВОР №1'!$14:$14</definedName>
    <definedName name="_xlnm.Print_Area" localSheetId="0">'ВОР №1'!$A$1:$L$72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7" i="3" l="1"/>
  <c r="D22" i="3" l="1"/>
  <c r="D23" i="3" s="1"/>
  <c r="G23" i="3" s="1"/>
  <c r="K35" i="3"/>
  <c r="D37" i="3"/>
  <c r="D35" i="3"/>
  <c r="G22" i="3" l="1"/>
  <c r="D20" i="3"/>
  <c r="D21" i="3" l="1"/>
  <c r="D28" i="3" l="1"/>
  <c r="G21" i="3"/>
  <c r="K23" i="3"/>
  <c r="D26" i="3"/>
  <c r="D25" i="3" s="1"/>
  <c r="A21" i="3"/>
  <c r="A22" i="3" s="1"/>
  <c r="A23" i="3" s="1"/>
  <c r="A25" i="3" s="1"/>
  <c r="A28" i="3" s="1"/>
  <c r="A29" i="3" s="1"/>
  <c r="A30" i="3" l="1"/>
  <c r="A31" i="3" s="1"/>
  <c r="A33" i="3" s="1"/>
  <c r="A34" i="3" s="1"/>
  <c r="A35" i="3" s="1"/>
  <c r="A55" i="3" s="1"/>
  <c r="K30" i="3"/>
  <c r="D30" i="3"/>
  <c r="K25" i="3"/>
  <c r="D55" i="3"/>
  <c r="D33" i="3"/>
  <c r="D34" i="3" s="1"/>
  <c r="D50" i="3"/>
  <c r="D53" i="3" s="1"/>
  <c r="G41" i="3"/>
  <c r="D46" i="3"/>
  <c r="D48" i="3" s="1"/>
  <c r="K48" i="3" s="1"/>
  <c r="G42" i="3"/>
  <c r="G51" i="3"/>
  <c r="A17" i="3"/>
  <c r="A40" i="3"/>
  <c r="A41" i="3" s="1"/>
  <c r="A42" i="3" s="1"/>
  <c r="A43" i="3" s="1"/>
  <c r="A44" i="3" s="1"/>
  <c r="A46" i="3" s="1"/>
  <c r="A47" i="3" s="1"/>
  <c r="A48" i="3" s="1"/>
  <c r="A50" i="3" s="1"/>
  <c r="A51" i="3" s="1"/>
  <c r="A52" i="3" s="1"/>
  <c r="A53" i="3" s="1"/>
  <c r="K17" i="3"/>
  <c r="G43" i="3"/>
  <c r="D44" i="3"/>
  <c r="D47" i="3"/>
  <c r="K46" i="3" l="1"/>
  <c r="A56" i="3"/>
  <c r="A57" i="3" s="1"/>
  <c r="A58" i="3" s="1"/>
  <c r="G50" i="3"/>
  <c r="D29" i="3"/>
  <c r="D56" i="3"/>
  <c r="K55" i="3" l="1"/>
  <c r="D57" i="3"/>
  <c r="D58" i="3" s="1"/>
</calcChain>
</file>

<file path=xl/sharedStrings.xml><?xml version="1.0" encoding="utf-8"?>
<sst xmlns="http://schemas.openxmlformats.org/spreadsheetml/2006/main" count="179" uniqueCount="103">
  <si>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</si>
  <si>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</si>
  <si>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</si>
  <si>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</si>
  <si>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</si>
  <si>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</si>
  <si>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</si>
  <si>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</si>
  <si>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</si>
  <si>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</si>
  <si>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кг</t>
  </si>
  <si>
    <t>м2</t>
  </si>
  <si>
    <t>(наименование объекта, станционный номер, инвентарный номер)</t>
  </si>
  <si>
    <t>Начальник ОППР</t>
  </si>
  <si>
    <t>мусор</t>
  </si>
  <si>
    <t>т</t>
  </si>
  <si>
    <t>филиала ООО "ЕвроСибЭнерго-Гидрогенерация" "Братская ГЭС"</t>
  </si>
  <si>
    <t>А.А. Логинов</t>
  </si>
  <si>
    <t>Подрядчик</t>
  </si>
  <si>
    <t>В.Ю. Писарев</t>
  </si>
  <si>
    <t>Служба ЗиС подтверждает необходимость проведения данных видов работ</t>
  </si>
  <si>
    <t>Ведущий инженер службы ЗиС ООО "ЕСЭ-ГГ"</t>
  </si>
  <si>
    <t>О.А. Борус</t>
  </si>
  <si>
    <t>Зам. главного инженера - начальник ПТО</t>
  </si>
  <si>
    <t>м3</t>
  </si>
  <si>
    <t xml:space="preserve">Устранение дефектов поверхности бетона водосливных секций бетонной плиты </t>
  </si>
  <si>
    <t>Начальник СМГТС</t>
  </si>
  <si>
    <t>Ю.А. Золотухин</t>
  </si>
  <si>
    <t>шт</t>
  </si>
  <si>
    <t>м.п.</t>
  </si>
  <si>
    <t>мусор, разрушенный бетон</t>
  </si>
  <si>
    <t xml:space="preserve">м3   </t>
  </si>
  <si>
    <t>Затаривание строительного мусора в мешки</t>
  </si>
  <si>
    <t>Перемещение мешков с мусором массой по 25кг вручную на расстояние до 30 м</t>
  </si>
  <si>
    <t>Герметизация  межплитных швов, вручную,  шириной 100мм, толщиной до 3мм</t>
  </si>
  <si>
    <t>м</t>
  </si>
  <si>
    <t>грунт, растительность</t>
  </si>
  <si>
    <t>Восстановление уплотнения разрушенных швов полимерным жгутом из вспененного полиэтилена</t>
  </si>
  <si>
    <t xml:space="preserve">Раздел 1. Подготовительный работы для безопасного выполнения работ </t>
  </si>
  <si>
    <t>Навеска страховочного троса</t>
  </si>
  <si>
    <t>Навеска рабочего троса</t>
  </si>
  <si>
    <t xml:space="preserve">Анкер клиновой в комплекте 16х200мм </t>
  </si>
  <si>
    <t>Мешки полипропиленовые</t>
  </si>
  <si>
    <t>Мастика герметизирующая 
"Тэктор 202" 
расход 1,6т/м3
- нанесение мастики на шнур Вилатерм;
- после установки шнура - нанесение на заполненный шов 
- нахлест на горизонтальные части бетонных плит</t>
  </si>
  <si>
    <t>Вилотерм жгут Ø40 мм</t>
  </si>
  <si>
    <t>разрушенный бетон</t>
  </si>
  <si>
    <t>Мелкозернистая бетонная смесь 
БСМ В22,5 П3 F300 W16 (пескобетон)</t>
  </si>
  <si>
    <t>Удаление растительности с корнем</t>
  </si>
  <si>
    <t>УТВЕРЖДАЮ</t>
  </si>
  <si>
    <t>м/м2</t>
  </si>
  <si>
    <t>72/7,2</t>
  </si>
  <si>
    <t>м3/т</t>
  </si>
  <si>
    <t>Очистка межплитных швов с нарушением герметизирующей обмазки от загрязнений (грунт, растительность, обломки бетона) с извлечением старого уплотнения шва в виде деревянной доски</t>
  </si>
  <si>
    <t>Очистка бетонной поверхности на расстоянии 150-180 мм от края подготовленной кромки шва от деструктивного бетона, органических отложений при помощи гидро-пескоструйних аппаратов высокого давления</t>
  </si>
  <si>
    <t>_____________А.В. Боярский</t>
  </si>
  <si>
    <t>"____" _______________2024г.</t>
  </si>
  <si>
    <t>ООО"ЕвроСибЭнерго-Гидрогенерация" филиал Братская ГЭС</t>
  </si>
  <si>
    <t>Ведомость объемов работ №1</t>
  </si>
  <si>
    <t>Главный инженер</t>
  </si>
  <si>
    <t>Установка нового уплотнения из пеноплекса в полость шва до 30 мм толщиной, с нарезкой в полосы шириной 100 мм</t>
  </si>
  <si>
    <t xml:space="preserve">Промывка бетонной поверхности поврежденных участков мойкой высокого давления </t>
  </si>
  <si>
    <t xml:space="preserve">Промывка бетонной поверхности поврежденных швов мойкой высокого давления </t>
  </si>
  <si>
    <t>Оконтуривание трещин, расположенных на плитах верхового откоса на глубину 20 мм, ширину 30 мм алмазной фрезой 
(двойной рез 177х2)</t>
  </si>
  <si>
    <t>Очистка бетонных плит от насыпанного грунта с растительностью вручную (I-II ярус)</t>
  </si>
  <si>
    <t>грунт, растительность, разрушенный бетон,  доски</t>
  </si>
  <si>
    <t>Очистка бетонной поверхности от пыли на расстоянии 150-180 мм от восстановленной кромки шва при помощи сжатого воздуха</t>
  </si>
  <si>
    <t>Смачивание бетонной поверхности от пыли на расстоянии 150-180 мм от восстановленной кромки шва водой</t>
  </si>
  <si>
    <t>ПЕНОПЛЕКС Комфорт 118.5х58.5х3см</t>
  </si>
  <si>
    <t xml:space="preserve">Mapelastic. Расход 1,7 кг/м2 при слое 1 мм </t>
  </si>
  <si>
    <t>Заделка разбуренных и очищенных участков межплитных швов пескобетоном с предварительным устройством опалубки для формирования граней</t>
  </si>
  <si>
    <t>Заделка разбуренных и очищенных каверн и трещин пескобетоном с предварительным устройством опалубки для формирования граней</t>
  </si>
  <si>
    <t>Погрузо-разгрузочные работы при автомобильных перевозках. Погрузка строительного мусора.</t>
  </si>
  <si>
    <t>Перевозка грузов I класса автомобилями-самосвалами грузоподъемностью 10 т на расстояние: до 15,6 км на размещение (захоронение), IV класс опасности отходов</t>
  </si>
  <si>
    <t>Скалывание бетона (на гранях шва) перфоратором в области прорастания на глубину до 0,1 м (сечение свыше 50 см2)</t>
  </si>
  <si>
    <t>Очистка межплитных швов с нарушением герметизирующей обмазки от загрязнений (уборка обмазки без скалывания бетона на гранях шва и без уборки растительности) (сечение свыше 20 см2)</t>
  </si>
  <si>
    <t>Скалывание ослабленного бетона в области ослабленных швов на глубину до 0,1 м (сечение свыше 50 см2)</t>
  </si>
  <si>
    <t>Инженер по ОЭиР ЗиС СМГТС</t>
  </si>
  <si>
    <t>Д.Н. Краснов</t>
  </si>
  <si>
    <t>Локальная подготовка бетонной поверхности плит верхового откоса:
скалывание ослабленного бетона в области образовавшихся каверн на глубину до 0,05 м</t>
  </si>
  <si>
    <t xml:space="preserve">Ремонт швов и бетона плит крепления верхового откоса левобережной грунтовой плотины инв. № ТГ0000007.  
</t>
  </si>
  <si>
    <t>Кварцевый песок 0,8-1,6 мм</t>
  </si>
  <si>
    <t>разрушенный бетон, растительность, песок</t>
  </si>
  <si>
    <t>Полимерная сетка Mapenet 150</t>
  </si>
  <si>
    <t>Скалывание бетона (на гранях шва с двух сторон) перфоратором в области штрабы на глубину до 0,05 м</t>
  </si>
  <si>
    <r>
      <rPr>
        <b/>
        <sz val="10"/>
        <rFont val="Times New Roman"/>
        <family val="1"/>
        <charset val="204"/>
      </rPr>
      <t xml:space="preserve">Условия производства работ: </t>
    </r>
    <r>
      <rPr>
        <sz val="10"/>
        <rFont val="Times New Roman"/>
        <family val="1"/>
        <charset val="204"/>
      </rPr>
      <t xml:space="preserve"> 
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
</t>
    </r>
  </si>
  <si>
    <r>
      <rPr>
        <b/>
        <i/>
        <sz val="10"/>
        <rFont val="Times New Roman"/>
        <family val="1"/>
        <charset val="204"/>
      </rPr>
      <t>Примечание</t>
    </r>
    <r>
      <rPr>
        <i/>
        <sz val="10"/>
        <rFont val="Times New Roman"/>
        <family val="1"/>
        <charset val="204"/>
      </rPr>
      <t>: 
Информацию по точному месту проведения ремонтов швов и бетона облицовки верхового откоса получить перед началом проведения работ у куратора работ по объекту.
Расчет потребности в материалах, не указанных, принимается по сметным нормам, поставкой подрядчика. 
Вывоз мусора (бетонного лома) осуществляется спец. организацией, имеющей лицензию на право перевозки груза IV класса опасности.</t>
    </r>
  </si>
  <si>
    <t>Этап 1. Подготовка полости шва</t>
  </si>
  <si>
    <t>Этап 2. Установка нового уплотнения шва</t>
  </si>
  <si>
    <t>Этап 3. Восстановление кромки шва</t>
  </si>
  <si>
    <t>Этап 4. Герметизация шва</t>
  </si>
  <si>
    <t>Нанесение вручную на бетонную поверхность паропроницаемого эластичного защитно-гидроизоляционного покрытия на цементно-полимерной основе в два взаимно перпендикулярных слоя с полимерной сеткой общей толщиной двух слоев в 2 мм (с приготовлением вручную)</t>
  </si>
  <si>
    <t>Раздел 3. Очистка и подготовка швов плит крепления верхового откоса ПК 2+40-10+09 (отм. 407-492.98)</t>
  </si>
  <si>
    <t>Раздел 4. Восстановление швов плит крепления верхового откоса ПК 2+40-10+09 (отм. 407-492.98)</t>
  </si>
  <si>
    <t>Раздел 5. Ремонт бетона плит крепления верхового откоса ПК 2+40-10+09</t>
  </si>
  <si>
    <t>Раздел 3. Прочие работы</t>
  </si>
  <si>
    <t>Раздел 2. Восстановление швов между плитами крепления верхового откоса ПК2+40-ПК10+09 (отм. 402.98-399.56)</t>
  </si>
  <si>
    <t>Mapegrout Thixotropic - 25 кг упаковка. Расход кг/м2 - 19 кг при толщине слоя 1 см</t>
  </si>
  <si>
    <t>Устройство штрабы по контуру шва с двух сторон при помощи отрезной машины глубиной до 0,05 м на расстоянии в среднем 150 мм от кромки шва</t>
  </si>
  <si>
    <t>Очистка бетонной поверхности подготовленной кромки шва средней шириной 150 мм по обе стороны шва от пыли при помощи сжатого воздуха</t>
  </si>
  <si>
    <t>Смачивание бетонной поверхности подготовленной кромки шва водой до полного насыщения бетона водой без видимых выходов и остатков воды на поверхности</t>
  </si>
  <si>
    <t>Приготовление ремонтных составов вручную</t>
  </si>
  <si>
    <t>Восстановление подготовленной кромки шва ремонтными составами класса R4 ГОСТ Р 56378-2015 вручную средней толщиной 50 мм</t>
  </si>
  <si>
    <t>Укладка полимерной сетки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</si>
</sst>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9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60">
    <xf numFmtId="0" fontId="0" fillId="0" borderId="0" xfId="0"/>
    <xf numFmtId="0" fontId="1" fillId="0" borderId="0" xfId="0" applyFont="1" applyFill="1"/>
    <xf numFmtId="49" fontId="12" fillId="0" borderId="0" xfId="2" applyNumberFormat="1" applyFont="1" applyFill="1" applyAlignment="1">
      <alignment vertical="top"/>
    </xf>
    <xf numFmtId="0" fontId="13" fillId="0" borderId="0" xfId="2" applyFont="1" applyFill="1" applyAlignment="1">
      <alignment vertical="top" wrapText="1"/>
    </xf>
    <xf numFmtId="0" fontId="9" fillId="0" borderId="0" xfId="2" applyFont="1" applyFill="1" applyAlignment="1">
      <alignment vertical="top"/>
    </xf>
    <xf numFmtId="2" fontId="9" fillId="0" borderId="0" xfId="2" applyNumberFormat="1" applyFont="1" applyFill="1" applyAlignment="1">
      <alignment horizontal="center" vertical="top"/>
    </xf>
    <xf numFmtId="0" fontId="14" fillId="0" borderId="0" xfId="2" applyFont="1" applyFill="1" applyAlignment="1">
      <alignment vertical="top"/>
    </xf>
    <xf numFmtId="0" fontId="3" fillId="0" borderId="0" xfId="2" applyFont="1" applyFill="1" applyAlignment="1">
      <alignment vertical="top"/>
    </xf>
    <xf numFmtId="2" fontId="3" fillId="0" borderId="0" xfId="2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vertical="top"/>
    </xf>
    <xf numFmtId="0" fontId="15" fillId="0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0" xfId="0" applyFont="1" applyFill="1"/>
    <xf numFmtId="2" fontId="1" fillId="2" borderId="1" xfId="0" applyNumberFormat="1" applyFont="1" applyFill="1" applyBorder="1" applyAlignment="1">
      <alignment horizontal="center" vertical="top" wrapText="1"/>
    </xf>
    <xf numFmtId="0" fontId="16" fillId="0" borderId="0" xfId="2" applyFont="1" applyFill="1" applyAlignment="1">
      <alignment horizontal="left" vertical="top"/>
    </xf>
    <xf numFmtId="0" fontId="17" fillId="0" borderId="0" xfId="1" applyFont="1" applyFill="1" applyAlignment="1">
      <alignment horizontal="left"/>
    </xf>
    <xf numFmtId="0" fontId="6" fillId="0" borderId="1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/>
    </xf>
    <xf numFmtId="0" fontId="18" fillId="0" borderId="0" xfId="0" applyFont="1" applyFill="1"/>
    <xf numFmtId="0" fontId="6" fillId="0" borderId="0" xfId="0" applyFont="1" applyFill="1"/>
    <xf numFmtId="0" fontId="10" fillId="0" borderId="0" xfId="0" applyFont="1" applyFill="1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Border="1" applyAlignment="1">
      <alignment horizontal="center" vertical="top"/>
    </xf>
    <xf numFmtId="164" fontId="1" fillId="2" borderId="0" xfId="0" applyNumberFormat="1" applyFont="1" applyFill="1" applyBorder="1" applyAlignment="1">
      <alignment horizontal="left" vertical="top"/>
    </xf>
    <xf numFmtId="164" fontId="1" fillId="2" borderId="0" xfId="0" applyNumberFormat="1" applyFont="1" applyFill="1" applyBorder="1" applyAlignment="1">
      <alignment horizontal="center" vertical="top" wrapText="1"/>
    </xf>
    <xf numFmtId="2" fontId="1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/>
    </xf>
    <xf numFmtId="0" fontId="14" fillId="0" borderId="0" xfId="0" applyNumberFormat="1" applyFont="1" applyFill="1" applyBorder="1" applyAlignment="1" applyProtection="1">
      <alignment horizontal="left"/>
    </xf>
    <xf numFmtId="0" fontId="13" fillId="0" borderId="0" xfId="2" applyFont="1" applyFill="1" applyAlignment="1">
      <alignment wrapText="1"/>
    </xf>
    <xf numFmtId="0" fontId="14" fillId="0" borderId="0" xfId="2" applyFont="1" applyFill="1" applyAlignment="1"/>
    <xf numFmtId="0" fontId="3" fillId="0" borderId="0" xfId="2" applyFont="1" applyFill="1" applyAlignment="1"/>
    <xf numFmtId="2" fontId="3" fillId="0" borderId="0" xfId="2" applyNumberFormat="1" applyFont="1" applyFill="1" applyAlignment="1">
      <alignment horizontal="center"/>
    </xf>
    <xf numFmtId="0" fontId="1" fillId="2" borderId="1" xfId="0" applyFont="1" applyFill="1" applyBorder="1" applyAlignment="1">
      <alignment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2" fontId="1" fillId="2" borderId="3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" fontId="6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164" fontId="1" fillId="0" borderId="6" xfId="0" applyNumberFormat="1" applyFont="1" applyFill="1" applyBorder="1" applyAlignment="1">
      <alignment horizontal="center" vertical="top" wrapText="1"/>
    </xf>
    <xf numFmtId="2" fontId="1" fillId="2" borderId="6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/>
    </xf>
    <xf numFmtId="0" fontId="1" fillId="2" borderId="6" xfId="0" applyFont="1" applyFill="1" applyBorder="1" applyAlignment="1">
      <alignment horizontal="center" vertical="top"/>
    </xf>
    <xf numFmtId="2" fontId="1" fillId="2" borderId="6" xfId="0" applyNumberFormat="1" applyFont="1" applyFill="1" applyBorder="1" applyAlignment="1">
      <alignment vertical="top"/>
    </xf>
    <xf numFmtId="1" fontId="1" fillId="2" borderId="6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vertical="top"/>
    </xf>
    <xf numFmtId="0" fontId="3" fillId="2" borderId="0" xfId="0" applyFont="1" applyFill="1"/>
    <xf numFmtId="1" fontId="6" fillId="2" borderId="8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top" wrapText="1"/>
    </xf>
    <xf numFmtId="1" fontId="1" fillId="2" borderId="8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0" borderId="0" xfId="2" applyFont="1" applyFill="1" applyBorder="1" applyAlignment="1"/>
    <xf numFmtId="0" fontId="7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5" fillId="0" borderId="6" xfId="0" applyFont="1" applyFill="1" applyBorder="1" applyAlignment="1">
      <alignment vertical="top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49" fontId="15" fillId="2" borderId="6" xfId="0" applyNumberFormat="1" applyFont="1" applyFill="1" applyBorder="1" applyAlignment="1" applyProtection="1">
      <alignment horizontal="left" vertical="top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2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2" fontId="15" fillId="2" borderId="1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2" fontId="15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center" vertical="top" wrapText="1"/>
    </xf>
    <xf numFmtId="49" fontId="5" fillId="0" borderId="7" xfId="0" applyNumberFormat="1" applyFont="1" applyFill="1" applyBorder="1" applyAlignment="1" applyProtection="1">
      <alignment horizontal="center" vertical="top" wrapText="1"/>
    </xf>
    <xf numFmtId="49" fontId="5" fillId="0" borderId="10" xfId="0" applyNumberFormat="1" applyFont="1" applyFill="1" applyBorder="1" applyAlignment="1" applyProtection="1">
      <alignment horizontal="center" vertical="top" wrapText="1"/>
    </xf>
    <xf numFmtId="49" fontId="5" fillId="2" borderId="5" xfId="0" applyNumberFormat="1" applyFont="1" applyFill="1" applyBorder="1" applyAlignment="1" applyProtection="1">
      <alignment horizontal="center" vertical="top" wrapText="1"/>
    </xf>
    <xf numFmtId="49" fontId="5" fillId="2" borderId="7" xfId="0" applyNumberFormat="1" applyFont="1" applyFill="1" applyBorder="1" applyAlignment="1" applyProtection="1">
      <alignment horizontal="center" vertical="top" wrapText="1"/>
    </xf>
    <xf numFmtId="49" fontId="5" fillId="2" borderId="10" xfId="0" applyNumberFormat="1" applyFont="1" applyFill="1" applyBorder="1" applyAlignment="1" applyProtection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7" fillId="0" borderId="9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9" fillId="2" borderId="0" xfId="2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0" fillId="2" borderId="0" xfId="2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_дв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36"/>
  <sheetViews>
    <sheetView tabSelected="1" view="pageBreakPreview" topLeftCell="A22" zoomScaleNormal="112" zoomScaleSheetLayoutView="100" workbookViewId="0">
      <selection activeCell="H70" sqref="H70"/>
    </sheetView>
  </sheetViews>
  <sheetFormatPr defaultRowHeight="12.75" outlineLevelRow="1" x14ac:dyDescent="0.2"/>
  <cols>
    <col min="1" max="1" width="5.28515625" style="32" customWidth="1"/>
    <col min="2" max="2" width="39.42578125" style="20" customWidth="1"/>
    <col min="3" max="3" width="10.140625" style="14" bestFit="1" customWidth="1"/>
    <col min="4" max="4" width="11.7109375" style="12" bestFit="1" customWidth="1"/>
    <col min="5" max="5" width="18" style="10" customWidth="1"/>
    <col min="6" max="6" width="6.140625" style="10" customWidth="1"/>
    <col min="7" max="7" width="9.42578125" style="10" customWidth="1"/>
    <col min="8" max="8" width="13.85546875" style="14" customWidth="1"/>
    <col min="9" max="9" width="30.28515625" style="15" customWidth="1"/>
    <col min="10" max="10" width="8.28515625" style="14" customWidth="1"/>
    <col min="11" max="11" width="12.42578125" style="14" customWidth="1"/>
    <col min="12" max="12" width="12.7109375" style="14" customWidth="1"/>
    <col min="13" max="13" width="35.7109375" style="20" customWidth="1"/>
    <col min="14" max="14" width="9.140625" style="20"/>
    <col min="15" max="15" width="10.85546875" style="20" customWidth="1"/>
    <col min="16" max="16" width="10.7109375" style="20" bestFit="1" customWidth="1"/>
    <col min="17" max="23" width="9.140625" style="20"/>
    <col min="24" max="16384" width="9.140625" style="1"/>
  </cols>
  <sheetData>
    <row r="1" spans="1:23" ht="15.75" x14ac:dyDescent="0.25">
      <c r="A1" s="28"/>
      <c r="B1" s="2"/>
      <c r="C1" s="3"/>
      <c r="D1" s="3"/>
      <c r="E1" s="3"/>
      <c r="F1" s="3"/>
      <c r="G1" s="3"/>
      <c r="H1" s="3"/>
      <c r="I1" s="3"/>
      <c r="J1" s="4"/>
      <c r="K1" s="5"/>
      <c r="L1" s="76" t="s">
        <v>48</v>
      </c>
    </row>
    <row r="2" spans="1:23" ht="15.75" x14ac:dyDescent="0.25">
      <c r="A2" s="29"/>
      <c r="B2" s="6"/>
      <c r="C2" s="3"/>
      <c r="D2" s="3"/>
      <c r="E2" s="3"/>
      <c r="F2" s="3"/>
      <c r="G2" s="3"/>
      <c r="H2" s="3"/>
      <c r="I2" s="3"/>
      <c r="J2" s="7"/>
      <c r="K2" s="8"/>
      <c r="L2" s="88" t="s">
        <v>58</v>
      </c>
    </row>
    <row r="3" spans="1:23" ht="15.75" x14ac:dyDescent="0.2">
      <c r="A3" s="29"/>
      <c r="B3" s="6"/>
      <c r="C3" s="3"/>
      <c r="D3" s="3"/>
      <c r="E3" s="3"/>
      <c r="F3" s="3"/>
      <c r="G3" s="3"/>
      <c r="H3" s="3"/>
      <c r="I3" s="3"/>
      <c r="J3" s="7"/>
      <c r="K3" s="8"/>
      <c r="L3" s="77" t="s">
        <v>16</v>
      </c>
    </row>
    <row r="4" spans="1:23" s="17" customFormat="1" ht="15.75" x14ac:dyDescent="0.25">
      <c r="A4" s="29"/>
      <c r="B4" s="43" t="s">
        <v>25</v>
      </c>
      <c r="C4" s="44"/>
      <c r="D4" s="44"/>
      <c r="E4" s="44"/>
      <c r="F4" s="44"/>
      <c r="G4" s="44"/>
      <c r="H4" s="44"/>
      <c r="I4" s="44"/>
      <c r="J4" s="89"/>
      <c r="K4" s="89"/>
      <c r="L4" s="77" t="s">
        <v>54</v>
      </c>
    </row>
    <row r="5" spans="1:23" s="17" customFormat="1" ht="15.75" x14ac:dyDescent="0.25">
      <c r="A5" s="29"/>
      <c r="B5" s="45"/>
      <c r="C5" s="44"/>
      <c r="D5" s="44"/>
      <c r="E5" s="44"/>
      <c r="F5" s="44"/>
      <c r="G5" s="44"/>
      <c r="H5" s="44"/>
      <c r="I5" s="44"/>
      <c r="J5" s="46"/>
      <c r="K5" s="47"/>
      <c r="L5" s="76" t="s">
        <v>55</v>
      </c>
    </row>
    <row r="6" spans="1:23" s="17" customFormat="1" ht="15.75" x14ac:dyDescent="0.25">
      <c r="A6" s="29"/>
      <c r="B6" s="45"/>
      <c r="C6" s="44"/>
      <c r="D6" s="44"/>
      <c r="E6" s="44"/>
      <c r="F6" s="44"/>
      <c r="G6" s="44"/>
      <c r="H6" s="44"/>
      <c r="I6" s="44"/>
      <c r="J6" s="46"/>
      <c r="K6" s="47"/>
      <c r="L6" s="76"/>
    </row>
    <row r="7" spans="1:23" ht="15.75" x14ac:dyDescent="0.2">
      <c r="A7" s="152" t="s">
        <v>56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</row>
    <row r="8" spans="1:23" ht="15.75" x14ac:dyDescent="0.2">
      <c r="A8" s="152" t="s">
        <v>57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</row>
    <row r="9" spans="1:23" ht="15.75" x14ac:dyDescent="0.2">
      <c r="A9" s="156" t="s">
        <v>79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</row>
    <row r="10" spans="1:23" s="78" customFormat="1" ht="15" x14ac:dyDescent="0.25">
      <c r="A10" s="158" t="s">
        <v>12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</row>
    <row r="11" spans="1:23" ht="15.75" x14ac:dyDescent="0.25">
      <c r="A11" s="153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</row>
    <row r="12" spans="1:23" x14ac:dyDescent="0.2">
      <c r="A12" s="159" t="s">
        <v>0</v>
      </c>
      <c r="B12" s="157" t="s">
        <v>1</v>
      </c>
      <c r="C12" s="155" t="s">
        <v>2</v>
      </c>
      <c r="D12" s="155"/>
      <c r="E12" s="157" t="s">
        <v>3</v>
      </c>
      <c r="F12" s="157"/>
      <c r="G12" s="157"/>
      <c r="H12" s="157"/>
      <c r="I12" s="155" t="s">
        <v>4</v>
      </c>
      <c r="J12" s="155"/>
      <c r="K12" s="155"/>
      <c r="L12" s="155"/>
    </row>
    <row r="13" spans="1:23" ht="56.25" x14ac:dyDescent="0.2">
      <c r="A13" s="159"/>
      <c r="B13" s="157"/>
      <c r="C13" s="98" t="s">
        <v>5</v>
      </c>
      <c r="D13" s="98" t="s">
        <v>6</v>
      </c>
      <c r="E13" s="98" t="s">
        <v>7</v>
      </c>
      <c r="F13" s="98" t="s">
        <v>5</v>
      </c>
      <c r="G13" s="98" t="s">
        <v>6</v>
      </c>
      <c r="H13" s="24" t="s">
        <v>8</v>
      </c>
      <c r="I13" s="98" t="s">
        <v>7</v>
      </c>
      <c r="J13" s="98" t="s">
        <v>5</v>
      </c>
      <c r="K13" s="98" t="s">
        <v>6</v>
      </c>
      <c r="L13" s="98" t="s">
        <v>9</v>
      </c>
    </row>
    <row r="14" spans="1:23" s="26" customFormat="1" ht="12" x14ac:dyDescent="0.2">
      <c r="A14" s="30">
        <v>1</v>
      </c>
      <c r="B14" s="25">
        <v>2</v>
      </c>
      <c r="C14" s="25">
        <v>3</v>
      </c>
      <c r="D14" s="25">
        <v>4</v>
      </c>
      <c r="E14" s="24">
        <v>5</v>
      </c>
      <c r="F14" s="24">
        <v>6</v>
      </c>
      <c r="G14" s="24">
        <v>7</v>
      </c>
      <c r="H14" s="25">
        <v>8</v>
      </c>
      <c r="I14" s="25">
        <v>9</v>
      </c>
      <c r="J14" s="25">
        <v>10</v>
      </c>
      <c r="K14" s="25">
        <v>11</v>
      </c>
      <c r="L14" s="25">
        <v>12</v>
      </c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</row>
    <row r="15" spans="1:23" x14ac:dyDescent="0.2">
      <c r="A15" s="134" t="s">
        <v>38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6"/>
      <c r="M15" s="59"/>
      <c r="N15" s="57"/>
      <c r="O15" s="57"/>
      <c r="P15" s="57"/>
      <c r="Q15" s="57"/>
      <c r="R15" s="57"/>
    </row>
    <row r="16" spans="1:23" x14ac:dyDescent="0.2">
      <c r="A16" s="74">
        <v>1</v>
      </c>
      <c r="B16" s="97" t="s">
        <v>39</v>
      </c>
      <c r="C16" s="67" t="s">
        <v>28</v>
      </c>
      <c r="D16" s="68">
        <v>15</v>
      </c>
      <c r="E16" s="23"/>
      <c r="F16" s="23"/>
      <c r="G16" s="23"/>
      <c r="H16" s="23"/>
      <c r="I16" s="48"/>
      <c r="J16" s="48"/>
      <c r="K16" s="48"/>
      <c r="L16" s="23"/>
      <c r="M16" s="59"/>
      <c r="N16" s="57"/>
      <c r="O16" s="57"/>
      <c r="P16" s="57"/>
      <c r="Q16" s="57"/>
      <c r="R16" s="57"/>
    </row>
    <row r="17" spans="1:18" ht="25.5" x14ac:dyDescent="0.2">
      <c r="A17" s="74">
        <f>A16+1</f>
        <v>2</v>
      </c>
      <c r="B17" s="97" t="s">
        <v>40</v>
      </c>
      <c r="C17" s="67" t="s">
        <v>28</v>
      </c>
      <c r="D17" s="68">
        <v>15</v>
      </c>
      <c r="E17" s="23"/>
      <c r="F17" s="23"/>
      <c r="G17" s="23"/>
      <c r="H17" s="23"/>
      <c r="I17" s="97" t="s">
        <v>41</v>
      </c>
      <c r="J17" s="67" t="s">
        <v>28</v>
      </c>
      <c r="K17" s="68">
        <f>D17</f>
        <v>15</v>
      </c>
      <c r="L17" s="67" t="s">
        <v>18</v>
      </c>
      <c r="M17" s="59"/>
      <c r="N17" s="57"/>
      <c r="O17" s="57"/>
      <c r="P17" s="57"/>
      <c r="Q17" s="57"/>
      <c r="R17" s="57"/>
    </row>
    <row r="18" spans="1:18" x14ac:dyDescent="0.2">
      <c r="A18" s="137" t="s">
        <v>95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9"/>
      <c r="M18" s="59"/>
      <c r="N18" s="57"/>
      <c r="O18" s="57"/>
      <c r="P18" s="57"/>
      <c r="Q18" s="57"/>
      <c r="R18" s="57"/>
    </row>
    <row r="19" spans="1:18" x14ac:dyDescent="0.2">
      <c r="A19" s="126" t="s">
        <v>86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40"/>
      <c r="M19" s="59"/>
      <c r="N19" s="57"/>
      <c r="O19" s="57"/>
      <c r="P19" s="57"/>
      <c r="Q19" s="57"/>
      <c r="R19" s="57"/>
    </row>
    <row r="20" spans="1:18" ht="51" x14ac:dyDescent="0.2">
      <c r="A20" s="96">
        <v>3</v>
      </c>
      <c r="B20" s="112" t="s">
        <v>97</v>
      </c>
      <c r="C20" s="92" t="s">
        <v>35</v>
      </c>
      <c r="D20" s="93">
        <f>(1374+737)*2*0.15</f>
        <v>633.29999999999995</v>
      </c>
      <c r="E20" s="75"/>
      <c r="F20" s="75"/>
      <c r="G20" s="96"/>
      <c r="H20" s="75"/>
      <c r="I20" s="75"/>
      <c r="J20" s="92"/>
      <c r="K20" s="84"/>
      <c r="L20" s="92"/>
      <c r="M20" s="59"/>
      <c r="N20" s="57"/>
      <c r="O20" s="57"/>
      <c r="P20" s="57"/>
      <c r="Q20" s="57"/>
      <c r="R20" s="57"/>
    </row>
    <row r="21" spans="1:18" ht="38.25" x14ac:dyDescent="0.2">
      <c r="A21" s="96">
        <f>A20+1</f>
        <v>4</v>
      </c>
      <c r="B21" s="97" t="s">
        <v>83</v>
      </c>
      <c r="C21" s="92" t="s">
        <v>35</v>
      </c>
      <c r="D21" s="93">
        <f>D20</f>
        <v>633.29999999999995</v>
      </c>
      <c r="E21" s="69" t="s">
        <v>45</v>
      </c>
      <c r="F21" s="69" t="s">
        <v>15</v>
      </c>
      <c r="G21" s="70">
        <f>D21*0.1*0.05*2.4</f>
        <v>7.5995999999999997</v>
      </c>
      <c r="H21" s="67" t="s">
        <v>14</v>
      </c>
      <c r="I21" s="75"/>
      <c r="J21" s="92"/>
      <c r="K21" s="84"/>
      <c r="L21" s="92"/>
      <c r="M21" s="59"/>
      <c r="N21" s="57"/>
      <c r="O21" s="57"/>
      <c r="P21" s="57"/>
      <c r="Q21" s="57"/>
      <c r="R21" s="57"/>
    </row>
    <row r="22" spans="1:18" ht="63.75" x14ac:dyDescent="0.2">
      <c r="A22" s="96">
        <f>A21+1</f>
        <v>5</v>
      </c>
      <c r="B22" s="97" t="s">
        <v>52</v>
      </c>
      <c r="C22" s="92" t="s">
        <v>35</v>
      </c>
      <c r="D22" s="93">
        <f>(1374+737)*0.15</f>
        <v>316.64999999999998</v>
      </c>
      <c r="E22" s="69" t="s">
        <v>64</v>
      </c>
      <c r="F22" s="69" t="s">
        <v>15</v>
      </c>
      <c r="G22" s="70">
        <f>D22*0.02*0.1*1.8</f>
        <v>1.13994</v>
      </c>
      <c r="H22" s="67" t="s">
        <v>14</v>
      </c>
      <c r="I22" s="75"/>
      <c r="J22" s="92"/>
      <c r="K22" s="84"/>
      <c r="L22" s="92"/>
      <c r="M22" s="59"/>
      <c r="N22" s="57"/>
      <c r="O22" s="57"/>
      <c r="P22" s="57"/>
      <c r="Q22" s="57"/>
      <c r="R22" s="57"/>
    </row>
    <row r="23" spans="1:18" ht="63.75" x14ac:dyDescent="0.2">
      <c r="A23" s="96">
        <f>A22+1</f>
        <v>6</v>
      </c>
      <c r="B23" s="91" t="s">
        <v>53</v>
      </c>
      <c r="C23" s="92" t="s">
        <v>11</v>
      </c>
      <c r="D23" s="93">
        <f>D22*0.15*2</f>
        <v>94.99499999999999</v>
      </c>
      <c r="E23" s="69" t="s">
        <v>81</v>
      </c>
      <c r="F23" s="69" t="s">
        <v>15</v>
      </c>
      <c r="G23" s="70">
        <f>D23*0.005*1.8</f>
        <v>0.85495500000000002</v>
      </c>
      <c r="H23" s="67" t="s">
        <v>14</v>
      </c>
      <c r="I23" s="91" t="s">
        <v>80</v>
      </c>
      <c r="J23" s="92" t="s">
        <v>10</v>
      </c>
      <c r="K23" s="93">
        <f>D22*0.15*8.5*2</f>
        <v>807.45749999999987</v>
      </c>
      <c r="L23" s="67" t="s">
        <v>18</v>
      </c>
      <c r="M23" s="59"/>
      <c r="N23" s="57"/>
      <c r="O23" s="57"/>
      <c r="P23" s="57"/>
      <c r="Q23" s="57"/>
      <c r="R23" s="57"/>
    </row>
    <row r="24" spans="1:18" x14ac:dyDescent="0.2">
      <c r="A24" s="126" t="s">
        <v>87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40"/>
      <c r="M24" s="59"/>
      <c r="N24" s="57"/>
      <c r="O24" s="57"/>
      <c r="P24" s="57"/>
      <c r="Q24" s="57"/>
      <c r="R24" s="57"/>
    </row>
    <row r="25" spans="1:18" x14ac:dyDescent="0.2">
      <c r="A25" s="141">
        <f>A23+1</f>
        <v>7</v>
      </c>
      <c r="B25" s="142" t="s">
        <v>59</v>
      </c>
      <c r="C25" s="92" t="s">
        <v>24</v>
      </c>
      <c r="D25" s="122">
        <f>0.03*0.1*D26</f>
        <v>0.94994999999999996</v>
      </c>
      <c r="E25" s="143"/>
      <c r="F25" s="143"/>
      <c r="G25" s="143"/>
      <c r="H25" s="143"/>
      <c r="I25" s="144" t="s">
        <v>67</v>
      </c>
      <c r="J25" s="145" t="s">
        <v>24</v>
      </c>
      <c r="K25" s="146">
        <f>D26*0.03*0.1*1.02</f>
        <v>0.96894899999999995</v>
      </c>
      <c r="L25" s="145" t="s">
        <v>18</v>
      </c>
      <c r="M25" s="59"/>
      <c r="N25" s="57"/>
      <c r="O25" s="57"/>
      <c r="P25" s="57"/>
      <c r="Q25" s="57"/>
      <c r="R25" s="57"/>
    </row>
    <row r="26" spans="1:18" ht="28.5" customHeight="1" x14ac:dyDescent="0.2">
      <c r="A26" s="141"/>
      <c r="B26" s="142"/>
      <c r="C26" s="92" t="s">
        <v>35</v>
      </c>
      <c r="D26" s="93">
        <f>D22</f>
        <v>316.64999999999998</v>
      </c>
      <c r="E26" s="143"/>
      <c r="F26" s="143"/>
      <c r="G26" s="143"/>
      <c r="H26" s="143"/>
      <c r="I26" s="144"/>
      <c r="J26" s="145"/>
      <c r="K26" s="146"/>
      <c r="L26" s="145"/>
      <c r="M26" s="59"/>
      <c r="N26" s="57"/>
      <c r="O26" s="57"/>
      <c r="P26" s="57"/>
      <c r="Q26" s="57"/>
      <c r="R26" s="57"/>
    </row>
    <row r="27" spans="1:18" x14ac:dyDescent="0.2">
      <c r="A27" s="126" t="s">
        <v>88</v>
      </c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40"/>
      <c r="M27" s="59"/>
      <c r="N27" s="57"/>
      <c r="O27" s="57"/>
      <c r="P27" s="57"/>
      <c r="Q27" s="57"/>
      <c r="R27" s="57"/>
    </row>
    <row r="28" spans="1:18" ht="53.25" customHeight="1" x14ac:dyDescent="0.2">
      <c r="A28" s="96">
        <f>A25+1</f>
        <v>8</v>
      </c>
      <c r="B28" s="110" t="s">
        <v>98</v>
      </c>
      <c r="C28" s="92" t="s">
        <v>11</v>
      </c>
      <c r="D28" s="93">
        <f>D21*0.15</f>
        <v>94.99499999999999</v>
      </c>
      <c r="E28" s="92"/>
      <c r="F28" s="92"/>
      <c r="G28" s="84"/>
      <c r="H28" s="92"/>
      <c r="I28" s="91"/>
      <c r="J28" s="92"/>
      <c r="K28" s="84"/>
      <c r="L28" s="92"/>
      <c r="M28" s="59"/>
      <c r="N28" s="57"/>
      <c r="O28" s="57"/>
      <c r="P28" s="57"/>
      <c r="Q28" s="57"/>
      <c r="R28" s="57"/>
    </row>
    <row r="29" spans="1:18" ht="51" x14ac:dyDescent="0.2">
      <c r="A29" s="96">
        <f t="shared" ref="A29:A31" si="0">A28+1</f>
        <v>9</v>
      </c>
      <c r="B29" s="110" t="s">
        <v>99</v>
      </c>
      <c r="C29" s="92" t="s">
        <v>11</v>
      </c>
      <c r="D29" s="93">
        <f>D28</f>
        <v>94.99499999999999</v>
      </c>
      <c r="E29" s="90"/>
      <c r="F29" s="90"/>
      <c r="G29" s="90"/>
      <c r="H29" s="90"/>
      <c r="I29" s="90"/>
      <c r="J29" s="90"/>
      <c r="K29" s="90"/>
      <c r="L29" s="90"/>
      <c r="M29" s="59"/>
      <c r="N29" s="57"/>
      <c r="O29" s="57"/>
      <c r="P29" s="57"/>
      <c r="Q29" s="57"/>
      <c r="R29" s="57"/>
    </row>
    <row r="30" spans="1:18" ht="38.25" x14ac:dyDescent="0.2">
      <c r="A30" s="116">
        <f t="shared" si="0"/>
        <v>10</v>
      </c>
      <c r="B30" s="99" t="s">
        <v>100</v>
      </c>
      <c r="C30" s="100" t="s">
        <v>24</v>
      </c>
      <c r="D30" s="120">
        <f>D28*0.05</f>
        <v>4.7497499999999997</v>
      </c>
      <c r="E30" s="117"/>
      <c r="F30" s="117"/>
      <c r="G30" s="117"/>
      <c r="H30" s="117"/>
      <c r="I30" s="118" t="s">
        <v>96</v>
      </c>
      <c r="J30" s="119" t="s">
        <v>10</v>
      </c>
      <c r="K30" s="104">
        <f>D28*19*5</f>
        <v>9024.5249999999978</v>
      </c>
      <c r="L30" s="102" t="s">
        <v>18</v>
      </c>
      <c r="M30" s="59"/>
      <c r="N30" s="57"/>
      <c r="O30" s="57"/>
      <c r="P30" s="57"/>
      <c r="Q30" s="57"/>
      <c r="R30" s="57"/>
    </row>
    <row r="31" spans="1:18" ht="38.25" x14ac:dyDescent="0.2">
      <c r="A31" s="116">
        <f t="shared" si="0"/>
        <v>11</v>
      </c>
      <c r="B31" s="99" t="s">
        <v>101</v>
      </c>
      <c r="C31" s="100" t="s">
        <v>11</v>
      </c>
      <c r="D31" s="113">
        <v>95</v>
      </c>
      <c r="E31" s="111"/>
      <c r="F31" s="111"/>
      <c r="G31" s="111"/>
      <c r="H31" s="111"/>
      <c r="I31" s="111"/>
      <c r="J31" s="111"/>
      <c r="K31" s="111"/>
      <c r="L31" s="109"/>
      <c r="M31" s="59"/>
      <c r="N31" s="57"/>
      <c r="O31" s="57"/>
      <c r="P31" s="57"/>
      <c r="Q31" s="57"/>
      <c r="R31" s="57"/>
    </row>
    <row r="32" spans="1:18" x14ac:dyDescent="0.2">
      <c r="A32" s="126" t="s">
        <v>89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01"/>
      <c r="N32" s="57"/>
      <c r="O32" s="57"/>
      <c r="P32" s="57"/>
      <c r="Q32" s="57"/>
      <c r="R32" s="57"/>
    </row>
    <row r="33" spans="1:256" ht="38.25" x14ac:dyDescent="0.2">
      <c r="A33" s="96">
        <f>A31+1</f>
        <v>12</v>
      </c>
      <c r="B33" s="97" t="s">
        <v>65</v>
      </c>
      <c r="C33" s="92" t="s">
        <v>11</v>
      </c>
      <c r="D33" s="93">
        <f>D26*0.15*2</f>
        <v>94.99499999999999</v>
      </c>
      <c r="E33" s="92"/>
      <c r="F33" s="92"/>
      <c r="G33" s="84"/>
      <c r="H33" s="92"/>
      <c r="I33" s="91"/>
      <c r="J33" s="92"/>
      <c r="K33" s="84"/>
      <c r="L33" s="102"/>
      <c r="M33" s="101"/>
      <c r="N33" s="57"/>
      <c r="O33" s="57"/>
      <c r="P33" s="57"/>
      <c r="Q33" s="57"/>
      <c r="R33" s="57"/>
    </row>
    <row r="34" spans="1:256" ht="38.25" x14ac:dyDescent="0.2">
      <c r="A34" s="96">
        <f t="shared" ref="A34" si="1">A33+1</f>
        <v>13</v>
      </c>
      <c r="B34" s="97" t="s">
        <v>66</v>
      </c>
      <c r="C34" s="92" t="s">
        <v>11</v>
      </c>
      <c r="D34" s="121">
        <f>D33</f>
        <v>94.99499999999999</v>
      </c>
      <c r="E34" s="92"/>
      <c r="F34" s="92"/>
      <c r="G34" s="84"/>
      <c r="H34" s="92"/>
      <c r="I34" s="91"/>
      <c r="J34" s="92"/>
      <c r="K34" s="84"/>
      <c r="L34" s="102"/>
      <c r="M34" s="101"/>
      <c r="N34" s="57"/>
      <c r="O34" s="57"/>
      <c r="P34" s="57"/>
      <c r="Q34" s="57"/>
      <c r="R34" s="57"/>
    </row>
    <row r="35" spans="1:256" ht="25.5" customHeight="1" x14ac:dyDescent="0.2">
      <c r="A35" s="128">
        <f>A34+1</f>
        <v>14</v>
      </c>
      <c r="B35" s="110" t="s">
        <v>100</v>
      </c>
      <c r="C35" s="115" t="s">
        <v>24</v>
      </c>
      <c r="D35" s="114">
        <f>189.99*0.002</f>
        <v>0.37998000000000004</v>
      </c>
      <c r="E35" s="130"/>
      <c r="F35" s="130"/>
      <c r="G35" s="128"/>
      <c r="H35" s="130"/>
      <c r="I35" s="105" t="s">
        <v>68</v>
      </c>
      <c r="J35" s="106" t="s">
        <v>10</v>
      </c>
      <c r="K35" s="107">
        <f>D36*1.7*2</f>
        <v>645.96600000000001</v>
      </c>
      <c r="L35" s="108" t="s">
        <v>18</v>
      </c>
      <c r="M35" s="103"/>
      <c r="N35" s="57"/>
      <c r="O35" s="57"/>
      <c r="P35" s="57"/>
      <c r="Q35" s="57"/>
      <c r="R35" s="57"/>
    </row>
    <row r="36" spans="1:256" ht="53.25" customHeight="1" x14ac:dyDescent="0.2">
      <c r="A36" s="129"/>
      <c r="B36" s="123" t="s">
        <v>90</v>
      </c>
      <c r="C36" s="115" t="s">
        <v>11</v>
      </c>
      <c r="D36" s="114">
        <v>189.99</v>
      </c>
      <c r="E36" s="131"/>
      <c r="F36" s="131"/>
      <c r="G36" s="129"/>
      <c r="H36" s="131"/>
      <c r="I36" s="105"/>
      <c r="J36" s="106"/>
      <c r="K36" s="107"/>
      <c r="L36" s="108"/>
      <c r="M36" s="103"/>
      <c r="N36" s="57"/>
      <c r="O36" s="57"/>
      <c r="P36" s="57"/>
      <c r="Q36" s="57"/>
      <c r="R36" s="57"/>
    </row>
    <row r="37" spans="1:256" ht="17.25" customHeight="1" x14ac:dyDescent="0.2">
      <c r="A37" s="129"/>
      <c r="B37" s="123" t="s">
        <v>102</v>
      </c>
      <c r="C37" s="115" t="s">
        <v>11</v>
      </c>
      <c r="D37" s="114">
        <f>D36</f>
        <v>189.99</v>
      </c>
      <c r="E37" s="132"/>
      <c r="F37" s="132"/>
      <c r="G37" s="133"/>
      <c r="H37" s="132"/>
      <c r="I37" s="105" t="s">
        <v>82</v>
      </c>
      <c r="J37" s="106" t="s">
        <v>11</v>
      </c>
      <c r="K37" s="124">
        <f>D37</f>
        <v>189.99</v>
      </c>
      <c r="L37" s="108" t="s">
        <v>18</v>
      </c>
      <c r="M37" s="103"/>
      <c r="N37" s="57"/>
      <c r="O37" s="57"/>
      <c r="P37" s="57"/>
      <c r="Q37" s="57"/>
      <c r="R37" s="57"/>
    </row>
    <row r="38" spans="1:256" hidden="1" outlineLevel="1" x14ac:dyDescent="0.2">
      <c r="A38" s="137" t="s">
        <v>91</v>
      </c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9"/>
      <c r="M38" s="59"/>
      <c r="N38" s="57"/>
      <c r="O38" s="57"/>
      <c r="P38" s="57"/>
      <c r="Q38" s="57"/>
      <c r="R38" s="57"/>
    </row>
    <row r="39" spans="1:256" ht="25.5" hidden="1" outlineLevel="1" x14ac:dyDescent="0.2">
      <c r="A39" s="49">
        <v>14</v>
      </c>
      <c r="B39" s="94" t="s">
        <v>63</v>
      </c>
      <c r="C39" s="69" t="s">
        <v>51</v>
      </c>
      <c r="D39" s="71">
        <v>3</v>
      </c>
      <c r="E39" s="69" t="s">
        <v>36</v>
      </c>
      <c r="F39" s="69" t="s">
        <v>15</v>
      </c>
      <c r="G39" s="72">
        <v>3.6</v>
      </c>
      <c r="H39" s="67" t="s">
        <v>14</v>
      </c>
      <c r="I39" s="23"/>
      <c r="J39" s="67"/>
      <c r="K39" s="67"/>
      <c r="L39" s="67"/>
      <c r="M39" s="60"/>
      <c r="N39" s="58"/>
      <c r="O39" s="58"/>
      <c r="P39" s="58"/>
      <c r="Q39" s="58"/>
      <c r="R39" s="57"/>
    </row>
    <row r="40" spans="1:256" ht="25.5" hidden="1" outlineLevel="1" x14ac:dyDescent="0.2">
      <c r="A40" s="49">
        <f>A39+1</f>
        <v>15</v>
      </c>
      <c r="B40" s="97" t="s">
        <v>47</v>
      </c>
      <c r="C40" s="67" t="s">
        <v>49</v>
      </c>
      <c r="D40" s="70" t="s">
        <v>50</v>
      </c>
      <c r="E40" s="69" t="s">
        <v>36</v>
      </c>
      <c r="F40" s="69" t="s">
        <v>15</v>
      </c>
      <c r="G40" s="70">
        <v>0.1</v>
      </c>
      <c r="H40" s="67" t="s">
        <v>14</v>
      </c>
      <c r="I40" s="23"/>
      <c r="J40" s="67"/>
      <c r="K40" s="67"/>
      <c r="L40" s="67"/>
      <c r="M40" s="61"/>
      <c r="N40" s="58"/>
      <c r="O40" s="58"/>
      <c r="P40" s="58"/>
      <c r="Q40" s="58"/>
      <c r="R40" s="57"/>
    </row>
    <row r="41" spans="1:256" ht="38.25" hidden="1" outlineLevel="1" x14ac:dyDescent="0.2">
      <c r="A41" s="49">
        <f>A40+1</f>
        <v>16</v>
      </c>
      <c r="B41" s="97" t="s">
        <v>73</v>
      </c>
      <c r="C41" s="67" t="s">
        <v>35</v>
      </c>
      <c r="D41" s="70">
        <v>72</v>
      </c>
      <c r="E41" s="69" t="s">
        <v>45</v>
      </c>
      <c r="F41" s="69" t="s">
        <v>15</v>
      </c>
      <c r="G41" s="70">
        <f>D41*0.1*0.1*2.4</f>
        <v>1.7280000000000002</v>
      </c>
      <c r="H41" s="67" t="s">
        <v>14</v>
      </c>
      <c r="I41" s="23"/>
      <c r="J41" s="67"/>
      <c r="K41" s="67"/>
      <c r="L41" s="67"/>
      <c r="M41" s="62"/>
      <c r="N41" s="58"/>
      <c r="O41" s="58"/>
      <c r="P41" s="58"/>
      <c r="Q41" s="58"/>
      <c r="R41" s="57"/>
    </row>
    <row r="42" spans="1:256" ht="63.75" hidden="1" outlineLevel="1" x14ac:dyDescent="0.2">
      <c r="A42" s="49">
        <f>A41+1</f>
        <v>17</v>
      </c>
      <c r="B42" s="97" t="s">
        <v>74</v>
      </c>
      <c r="C42" s="67" t="s">
        <v>35</v>
      </c>
      <c r="D42" s="71">
        <v>552</v>
      </c>
      <c r="E42" s="67" t="s">
        <v>14</v>
      </c>
      <c r="F42" s="67" t="s">
        <v>15</v>
      </c>
      <c r="G42" s="70">
        <f>D42*0.02*0.1*1.8</f>
        <v>1.9872000000000003</v>
      </c>
      <c r="H42" s="67" t="s">
        <v>14</v>
      </c>
      <c r="I42" s="48"/>
      <c r="J42" s="67"/>
      <c r="K42" s="70"/>
      <c r="L42" s="67"/>
      <c r="M42" s="63"/>
      <c r="N42" s="58"/>
      <c r="O42" s="58"/>
      <c r="P42" s="58"/>
      <c r="Q42" s="58"/>
      <c r="R42" s="58"/>
      <c r="S42" s="36"/>
      <c r="T42" s="36"/>
      <c r="U42" s="36"/>
      <c r="V42" s="36"/>
      <c r="W42" s="36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A42" s="22"/>
      <c r="GB42" s="22"/>
      <c r="GC42" s="22"/>
      <c r="GD42" s="22"/>
      <c r="GE42" s="22"/>
      <c r="GF42" s="22"/>
      <c r="GG42" s="22"/>
      <c r="GH42" s="22"/>
      <c r="GI42" s="22"/>
      <c r="GJ42" s="22"/>
      <c r="GK42" s="22"/>
      <c r="GL42" s="22"/>
      <c r="GM42" s="22"/>
      <c r="GN42" s="22"/>
      <c r="GO42" s="22"/>
      <c r="GP42" s="22"/>
      <c r="GQ42" s="22"/>
      <c r="GR42" s="22"/>
      <c r="GS42" s="22"/>
      <c r="GT42" s="22"/>
      <c r="GU42" s="22"/>
      <c r="GV42" s="22"/>
      <c r="GW42" s="22"/>
      <c r="GX42" s="22"/>
      <c r="GY42" s="22"/>
      <c r="GZ42" s="22"/>
      <c r="HA42" s="22"/>
      <c r="HB42" s="22"/>
      <c r="HC42" s="22"/>
      <c r="HD42" s="22"/>
      <c r="HE42" s="22"/>
      <c r="HF42" s="22"/>
      <c r="HG42" s="22"/>
      <c r="HH42" s="22"/>
      <c r="HI42" s="22"/>
      <c r="HJ42" s="22"/>
      <c r="HK42" s="22"/>
      <c r="HL42" s="22"/>
      <c r="HM42" s="22"/>
      <c r="HN42" s="22"/>
      <c r="HO42" s="22"/>
      <c r="HP42" s="22"/>
      <c r="HQ42" s="22"/>
      <c r="HR42" s="22"/>
      <c r="HS42" s="22"/>
      <c r="HT42" s="22"/>
      <c r="HU42" s="22"/>
      <c r="HV42" s="22"/>
      <c r="HW42" s="22"/>
      <c r="HX42" s="22"/>
      <c r="HY42" s="22"/>
      <c r="HZ42" s="22"/>
      <c r="IA42" s="22"/>
      <c r="IB42" s="22"/>
      <c r="IC42" s="22"/>
      <c r="ID42" s="22"/>
      <c r="IE42" s="22"/>
      <c r="IF42" s="22"/>
      <c r="IG42" s="22"/>
      <c r="IH42" s="22"/>
      <c r="II42" s="22"/>
      <c r="IJ42" s="22"/>
      <c r="IK42" s="22"/>
      <c r="IL42" s="22"/>
      <c r="IM42" s="22"/>
      <c r="IN42" s="22"/>
      <c r="IO42" s="22"/>
      <c r="IP42" s="22"/>
      <c r="IQ42" s="22"/>
      <c r="IR42" s="22"/>
      <c r="IS42" s="22"/>
      <c r="IT42" s="22"/>
      <c r="IU42" s="22"/>
      <c r="IV42" s="22"/>
    </row>
    <row r="43" spans="1:256" ht="38.25" hidden="1" outlineLevel="1" x14ac:dyDescent="0.2">
      <c r="A43" s="49">
        <f>A42+1</f>
        <v>18</v>
      </c>
      <c r="B43" s="97" t="s">
        <v>75</v>
      </c>
      <c r="C43" s="67" t="s">
        <v>35</v>
      </c>
      <c r="D43" s="71">
        <v>100</v>
      </c>
      <c r="E43" s="67" t="s">
        <v>30</v>
      </c>
      <c r="F43" s="67" t="s">
        <v>15</v>
      </c>
      <c r="G43" s="70">
        <f>D43*0.1*0.1*1.8</f>
        <v>1.8</v>
      </c>
      <c r="H43" s="67" t="s">
        <v>14</v>
      </c>
      <c r="I43" s="48"/>
      <c r="J43" s="67"/>
      <c r="K43" s="70"/>
      <c r="L43" s="67"/>
      <c r="M43" s="63"/>
      <c r="N43" s="58"/>
      <c r="O43" s="58"/>
      <c r="P43" s="58"/>
      <c r="Q43" s="58"/>
      <c r="R43" s="58"/>
      <c r="S43" s="36"/>
      <c r="T43" s="36"/>
      <c r="U43" s="36"/>
      <c r="V43" s="36"/>
      <c r="W43" s="36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  <c r="FU43" s="22"/>
      <c r="FV43" s="22"/>
      <c r="FW43" s="22"/>
      <c r="FX43" s="22"/>
      <c r="FY43" s="22"/>
      <c r="FZ43" s="22"/>
      <c r="GA43" s="22"/>
      <c r="GB43" s="22"/>
      <c r="GC43" s="22"/>
      <c r="GD43" s="22"/>
      <c r="GE43" s="22"/>
      <c r="GF43" s="22"/>
      <c r="GG43" s="22"/>
      <c r="GH43" s="22"/>
      <c r="GI43" s="22"/>
      <c r="GJ43" s="22"/>
      <c r="GK43" s="22"/>
      <c r="GL43" s="22"/>
      <c r="GM43" s="22"/>
      <c r="GN43" s="22"/>
      <c r="GO43" s="22"/>
      <c r="GP43" s="22"/>
      <c r="GQ43" s="22"/>
      <c r="GR43" s="22"/>
      <c r="GS43" s="22"/>
      <c r="GT43" s="22"/>
      <c r="GU43" s="22"/>
      <c r="GV43" s="22"/>
      <c r="GW43" s="22"/>
      <c r="GX43" s="22"/>
      <c r="GY43" s="22"/>
      <c r="GZ43" s="22"/>
      <c r="HA43" s="22"/>
      <c r="HB43" s="22"/>
      <c r="HC43" s="22"/>
      <c r="HD43" s="22"/>
      <c r="HE43" s="22"/>
      <c r="HF43" s="22"/>
      <c r="HG43" s="22"/>
      <c r="HH43" s="22"/>
      <c r="HI43" s="22"/>
      <c r="HJ43" s="22"/>
      <c r="HK43" s="22"/>
      <c r="HL43" s="22"/>
      <c r="HM43" s="22"/>
      <c r="HN43" s="22"/>
      <c r="HO43" s="22"/>
      <c r="HP43" s="22"/>
      <c r="HQ43" s="22"/>
      <c r="HR43" s="22"/>
      <c r="HS43" s="22"/>
      <c r="HT43" s="22"/>
      <c r="HU43" s="22"/>
      <c r="HV43" s="22"/>
      <c r="HW43" s="22"/>
      <c r="HX43" s="22"/>
      <c r="HY43" s="22"/>
      <c r="HZ43" s="22"/>
      <c r="IA43" s="22"/>
      <c r="IB43" s="22"/>
      <c r="IC43" s="22"/>
      <c r="ID43" s="22"/>
      <c r="IE43" s="22"/>
      <c r="IF43" s="22"/>
      <c r="IG43" s="22"/>
      <c r="IH43" s="22"/>
      <c r="II43" s="22"/>
      <c r="IJ43" s="22"/>
      <c r="IK43" s="22"/>
      <c r="IL43" s="22"/>
      <c r="IM43" s="22"/>
      <c r="IN43" s="22"/>
      <c r="IO43" s="22"/>
      <c r="IP43" s="22"/>
      <c r="IQ43" s="22"/>
      <c r="IR43" s="22"/>
      <c r="IS43" s="22"/>
      <c r="IT43" s="22"/>
      <c r="IU43" s="22"/>
      <c r="IV43" s="22"/>
    </row>
    <row r="44" spans="1:256" ht="38.25" hidden="1" outlineLevel="1" x14ac:dyDescent="0.2">
      <c r="A44" s="49">
        <f>A43+1</f>
        <v>19</v>
      </c>
      <c r="B44" s="97" t="s">
        <v>61</v>
      </c>
      <c r="C44" s="67" t="s">
        <v>11</v>
      </c>
      <c r="D44" s="71">
        <f>(D41+D42+D43)*0.1</f>
        <v>72.400000000000006</v>
      </c>
      <c r="E44" s="97"/>
      <c r="F44" s="67"/>
      <c r="G44" s="67"/>
      <c r="H44" s="67"/>
      <c r="I44" s="48"/>
      <c r="J44" s="67"/>
      <c r="K44" s="67"/>
      <c r="L44" s="67"/>
      <c r="M44" s="63"/>
      <c r="N44" s="58"/>
      <c r="O44" s="58"/>
      <c r="P44" s="58"/>
      <c r="Q44" s="58"/>
      <c r="R44" s="57"/>
    </row>
    <row r="45" spans="1:256" hidden="1" outlineLevel="1" x14ac:dyDescent="0.2">
      <c r="A45" s="125" t="s">
        <v>92</v>
      </c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63"/>
      <c r="N45" s="58"/>
      <c r="O45" s="58"/>
      <c r="P45" s="58"/>
      <c r="Q45" s="58"/>
      <c r="R45" s="57"/>
    </row>
    <row r="46" spans="1:256" ht="38.25" hidden="1" outlineLevel="1" x14ac:dyDescent="0.2">
      <c r="A46" s="53">
        <f>A44+1</f>
        <v>20</v>
      </c>
      <c r="B46" s="94" t="s">
        <v>37</v>
      </c>
      <c r="C46" s="69" t="s">
        <v>29</v>
      </c>
      <c r="D46" s="72">
        <f>D42</f>
        <v>552</v>
      </c>
      <c r="E46" s="94"/>
      <c r="F46" s="50"/>
      <c r="G46" s="52"/>
      <c r="H46" s="50"/>
      <c r="I46" s="54" t="s">
        <v>44</v>
      </c>
      <c r="J46" s="67" t="s">
        <v>29</v>
      </c>
      <c r="K46" s="71">
        <f>D46*1.05</f>
        <v>579.6</v>
      </c>
      <c r="L46" s="67" t="s">
        <v>18</v>
      </c>
      <c r="M46" s="63"/>
      <c r="N46" s="58"/>
      <c r="O46" s="58"/>
      <c r="P46" s="58"/>
      <c r="Q46" s="58"/>
      <c r="R46" s="58"/>
      <c r="S46" s="36"/>
      <c r="T46" s="36"/>
      <c r="U46" s="36"/>
      <c r="V46" s="36"/>
      <c r="W46" s="36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A46" s="22"/>
      <c r="GB46" s="22"/>
      <c r="GC46" s="22"/>
      <c r="GD46" s="22"/>
      <c r="GE46" s="22"/>
      <c r="GF46" s="22"/>
      <c r="GG46" s="22"/>
      <c r="GH46" s="22"/>
      <c r="GI46" s="22"/>
      <c r="GJ46" s="22"/>
      <c r="GK46" s="22"/>
      <c r="GL46" s="22"/>
      <c r="GM46" s="22"/>
      <c r="GN46" s="22"/>
      <c r="GO46" s="22"/>
      <c r="GP46" s="22"/>
      <c r="GQ46" s="22"/>
      <c r="GR46" s="22"/>
      <c r="GS46" s="22"/>
      <c r="GT46" s="22"/>
      <c r="GU46" s="22"/>
      <c r="GV46" s="22"/>
      <c r="GW46" s="22"/>
      <c r="GX46" s="22"/>
      <c r="GY46" s="22"/>
      <c r="GZ46" s="22"/>
      <c r="HA46" s="22"/>
      <c r="HB46" s="22"/>
      <c r="HC46" s="22"/>
      <c r="HD46" s="22"/>
      <c r="HE46" s="22"/>
      <c r="HF46" s="22"/>
      <c r="HG46" s="22"/>
      <c r="HH46" s="22"/>
      <c r="HI46" s="22"/>
      <c r="HJ46" s="22"/>
      <c r="HK46" s="22"/>
      <c r="HL46" s="22"/>
      <c r="HM46" s="22"/>
      <c r="HN46" s="22"/>
      <c r="HO46" s="22"/>
      <c r="HP46" s="22"/>
      <c r="HQ46" s="22"/>
      <c r="HR46" s="22"/>
      <c r="HS46" s="22"/>
      <c r="HT46" s="22"/>
      <c r="HU46" s="22"/>
      <c r="HV46" s="22"/>
      <c r="HW46" s="22"/>
      <c r="HX46" s="22"/>
      <c r="HY46" s="22"/>
      <c r="HZ46" s="22"/>
      <c r="IA46" s="22"/>
      <c r="IB46" s="22"/>
      <c r="IC46" s="22"/>
      <c r="ID46" s="22"/>
      <c r="IE46" s="22"/>
      <c r="IF46" s="22"/>
      <c r="IG46" s="22"/>
      <c r="IH46" s="22"/>
      <c r="II46" s="22"/>
      <c r="IJ46" s="22"/>
      <c r="IK46" s="22"/>
      <c r="IL46" s="22"/>
      <c r="IM46" s="22"/>
      <c r="IN46" s="22"/>
      <c r="IO46" s="22"/>
      <c r="IP46" s="22"/>
      <c r="IQ46" s="22"/>
      <c r="IR46" s="22"/>
      <c r="IS46" s="22"/>
      <c r="IT46" s="22"/>
      <c r="IU46" s="22"/>
      <c r="IV46" s="22"/>
    </row>
    <row r="47" spans="1:256" s="22" customFormat="1" ht="51" hidden="1" outlineLevel="1" x14ac:dyDescent="0.2">
      <c r="A47" s="53">
        <f>A46+1</f>
        <v>21</v>
      </c>
      <c r="B47" s="94" t="s">
        <v>69</v>
      </c>
      <c r="C47" s="69" t="s">
        <v>24</v>
      </c>
      <c r="D47" s="72">
        <f>(D41+D43)*0.1*0.2</f>
        <v>3.44</v>
      </c>
      <c r="E47" s="51"/>
      <c r="F47" s="51"/>
      <c r="G47" s="51"/>
      <c r="H47" s="51"/>
      <c r="I47" s="97" t="s">
        <v>46</v>
      </c>
      <c r="J47" s="67" t="s">
        <v>31</v>
      </c>
      <c r="K47" s="70">
        <v>3.5</v>
      </c>
      <c r="L47" s="67" t="s">
        <v>18</v>
      </c>
      <c r="M47" s="64"/>
      <c r="N47" s="58"/>
      <c r="O47" s="58"/>
      <c r="P47" s="58"/>
      <c r="Q47" s="58"/>
      <c r="R47" s="37"/>
      <c r="S47" s="36"/>
      <c r="T47" s="36"/>
      <c r="U47" s="36"/>
      <c r="V47" s="36"/>
      <c r="W47" s="36"/>
    </row>
    <row r="48" spans="1:256" ht="114.75" hidden="1" outlineLevel="1" x14ac:dyDescent="0.2">
      <c r="A48" s="55">
        <f>A47+1</f>
        <v>22</v>
      </c>
      <c r="B48" s="97" t="s">
        <v>34</v>
      </c>
      <c r="C48" s="67" t="s">
        <v>35</v>
      </c>
      <c r="D48" s="71">
        <f>D46</f>
        <v>552</v>
      </c>
      <c r="E48" s="23"/>
      <c r="F48" s="23"/>
      <c r="G48" s="23"/>
      <c r="H48" s="23"/>
      <c r="I48" s="97" t="s">
        <v>43</v>
      </c>
      <c r="J48" s="67" t="s">
        <v>10</v>
      </c>
      <c r="K48" s="73">
        <f>((D48*0.1*0.003)+(D48*3.14*0.025*0.025*0.003))*1600</f>
        <v>270.15984000000003</v>
      </c>
      <c r="L48" s="67" t="s">
        <v>18</v>
      </c>
      <c r="M48" s="65"/>
      <c r="N48" s="38"/>
      <c r="O48" s="39"/>
      <c r="P48" s="40"/>
      <c r="Q48" s="41"/>
      <c r="R48" s="58"/>
      <c r="S48" s="36"/>
      <c r="T48" s="36"/>
      <c r="U48" s="36"/>
      <c r="V48" s="36"/>
      <c r="W48" s="36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22"/>
      <c r="IB48" s="22"/>
      <c r="IC48" s="22"/>
      <c r="ID48" s="22"/>
      <c r="IE48" s="22"/>
      <c r="IF48" s="22"/>
      <c r="IG48" s="22"/>
      <c r="IH48" s="22"/>
      <c r="II48" s="22"/>
      <c r="IJ48" s="22"/>
      <c r="IK48" s="22"/>
      <c r="IL48" s="22"/>
      <c r="IM48" s="22"/>
      <c r="IN48" s="22"/>
      <c r="IO48" s="22"/>
      <c r="IP48" s="22"/>
      <c r="IQ48" s="22"/>
      <c r="IR48" s="22"/>
      <c r="IS48" s="22"/>
      <c r="IT48" s="22"/>
      <c r="IU48" s="22"/>
      <c r="IV48" s="22"/>
    </row>
    <row r="49" spans="1:256" hidden="1" outlineLevel="1" x14ac:dyDescent="0.2">
      <c r="A49" s="137" t="s">
        <v>93</v>
      </c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9"/>
      <c r="M49" s="65"/>
      <c r="N49" s="38"/>
      <c r="O49" s="39"/>
      <c r="P49" s="40"/>
      <c r="Q49" s="41"/>
      <c r="R49" s="58"/>
      <c r="S49" s="36"/>
      <c r="T49" s="36"/>
      <c r="U49" s="36"/>
      <c r="V49" s="36"/>
      <c r="W49" s="36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  <c r="GY49" s="22"/>
      <c r="GZ49" s="22"/>
      <c r="HA49" s="22"/>
      <c r="HB49" s="22"/>
      <c r="HC49" s="22"/>
      <c r="HD49" s="22"/>
      <c r="HE49" s="22"/>
      <c r="HF49" s="22"/>
      <c r="HG49" s="22"/>
      <c r="HH49" s="22"/>
      <c r="HI49" s="22"/>
      <c r="HJ49" s="22"/>
      <c r="HK49" s="22"/>
      <c r="HL49" s="22"/>
      <c r="HM49" s="22"/>
      <c r="HN49" s="22"/>
      <c r="HO49" s="22"/>
      <c r="HP49" s="22"/>
      <c r="HQ49" s="22"/>
      <c r="HR49" s="22"/>
      <c r="HS49" s="22"/>
      <c r="HT49" s="22"/>
      <c r="HU49" s="22"/>
      <c r="HV49" s="22"/>
      <c r="HW49" s="22"/>
      <c r="HX49" s="22"/>
      <c r="HY49" s="22"/>
      <c r="HZ49" s="22"/>
      <c r="IA49" s="22"/>
      <c r="IB49" s="22"/>
      <c r="IC49" s="22"/>
      <c r="ID49" s="22"/>
      <c r="IE49" s="22"/>
      <c r="IF49" s="22"/>
      <c r="IG49" s="22"/>
      <c r="IH49" s="22"/>
      <c r="II49" s="22"/>
      <c r="IJ49" s="22"/>
      <c r="IK49" s="22"/>
      <c r="IL49" s="22"/>
      <c r="IM49" s="22"/>
      <c r="IN49" s="22"/>
      <c r="IO49" s="22"/>
      <c r="IP49" s="22"/>
      <c r="IQ49" s="22"/>
      <c r="IR49" s="22"/>
      <c r="IS49" s="22"/>
      <c r="IT49" s="22"/>
      <c r="IU49" s="22"/>
      <c r="IV49" s="22"/>
    </row>
    <row r="50" spans="1:256" ht="51" hidden="1" outlineLevel="1" x14ac:dyDescent="0.2">
      <c r="A50" s="55">
        <f>A48+1</f>
        <v>23</v>
      </c>
      <c r="B50" s="97" t="s">
        <v>78</v>
      </c>
      <c r="C50" s="67" t="s">
        <v>11</v>
      </c>
      <c r="D50" s="71">
        <f>100*0.1</f>
        <v>10</v>
      </c>
      <c r="E50" s="67" t="s">
        <v>45</v>
      </c>
      <c r="F50" s="67" t="s">
        <v>15</v>
      </c>
      <c r="G50" s="70">
        <f>D50*0.1*0.1*2.4</f>
        <v>0.24</v>
      </c>
      <c r="H50" s="67" t="s">
        <v>14</v>
      </c>
      <c r="I50" s="97"/>
      <c r="J50" s="67"/>
      <c r="K50" s="73"/>
      <c r="L50" s="67"/>
      <c r="M50" s="65"/>
      <c r="N50" s="38"/>
      <c r="O50" s="39"/>
      <c r="P50" s="40"/>
      <c r="Q50" s="41"/>
      <c r="R50" s="58"/>
      <c r="S50" s="36"/>
      <c r="T50" s="36"/>
      <c r="U50" s="36"/>
      <c r="V50" s="36"/>
      <c r="W50" s="36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  <c r="GY50" s="22"/>
      <c r="GZ50" s="22"/>
      <c r="HA50" s="22"/>
      <c r="HB50" s="22"/>
      <c r="HC50" s="22"/>
      <c r="HD50" s="22"/>
      <c r="HE50" s="22"/>
      <c r="HF50" s="22"/>
      <c r="HG50" s="22"/>
      <c r="HH50" s="22"/>
      <c r="HI50" s="22"/>
      <c r="HJ50" s="22"/>
      <c r="HK50" s="22"/>
      <c r="HL50" s="22"/>
      <c r="HM50" s="22"/>
      <c r="HN50" s="22"/>
      <c r="HO50" s="22"/>
      <c r="HP50" s="22"/>
      <c r="HQ50" s="22"/>
      <c r="HR50" s="22"/>
      <c r="HS50" s="22"/>
      <c r="HT50" s="22"/>
      <c r="HU50" s="22"/>
      <c r="HV50" s="22"/>
      <c r="HW50" s="22"/>
      <c r="HX50" s="22"/>
      <c r="HY50" s="22"/>
      <c r="HZ50" s="22"/>
      <c r="IA50" s="22"/>
      <c r="IB50" s="22"/>
      <c r="IC50" s="22"/>
      <c r="ID50" s="22"/>
      <c r="IE50" s="22"/>
      <c r="IF50" s="22"/>
      <c r="IG50" s="22"/>
      <c r="IH50" s="22"/>
      <c r="II50" s="22"/>
      <c r="IJ50" s="22"/>
      <c r="IK50" s="22"/>
      <c r="IL50" s="22"/>
      <c r="IM50" s="22"/>
      <c r="IN50" s="22"/>
      <c r="IO50" s="22"/>
      <c r="IP50" s="22"/>
      <c r="IQ50" s="22"/>
      <c r="IR50" s="22"/>
      <c r="IS50" s="22"/>
      <c r="IT50" s="22"/>
      <c r="IU50" s="22"/>
      <c r="IV50" s="22"/>
    </row>
    <row r="51" spans="1:256" ht="51" hidden="1" outlineLevel="1" x14ac:dyDescent="0.2">
      <c r="A51" s="55">
        <f>A50+1</f>
        <v>24</v>
      </c>
      <c r="B51" s="97" t="s">
        <v>62</v>
      </c>
      <c r="C51" s="67" t="s">
        <v>35</v>
      </c>
      <c r="D51" s="87">
        <v>30</v>
      </c>
      <c r="E51" s="67" t="s">
        <v>45</v>
      </c>
      <c r="F51" s="67" t="s">
        <v>15</v>
      </c>
      <c r="G51" s="70">
        <f>D51*0.02*0.03*2.4</f>
        <v>4.3199999999999995E-2</v>
      </c>
      <c r="H51" s="67" t="s">
        <v>14</v>
      </c>
      <c r="I51" s="97"/>
      <c r="J51" s="67"/>
      <c r="K51" s="73"/>
      <c r="L51" s="67"/>
      <c r="M51" s="65"/>
      <c r="N51" s="38"/>
      <c r="O51" s="39"/>
      <c r="P51" s="40"/>
      <c r="Q51" s="41"/>
      <c r="R51" s="58"/>
      <c r="S51" s="36"/>
      <c r="T51" s="36"/>
      <c r="U51" s="36"/>
      <c r="V51" s="36"/>
      <c r="W51" s="36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</row>
    <row r="52" spans="1:256" ht="38.25" hidden="1" outlineLevel="1" x14ac:dyDescent="0.2">
      <c r="A52" s="55">
        <f>A51+1</f>
        <v>25</v>
      </c>
      <c r="B52" s="97" t="s">
        <v>60</v>
      </c>
      <c r="C52" s="67" t="s">
        <v>11</v>
      </c>
      <c r="D52" s="71">
        <v>9.5</v>
      </c>
      <c r="E52" s="23"/>
      <c r="F52" s="23"/>
      <c r="G52" s="23"/>
      <c r="H52" s="23"/>
      <c r="I52" s="97"/>
      <c r="J52" s="67"/>
      <c r="K52" s="73"/>
      <c r="L52" s="67"/>
      <c r="M52" s="65"/>
      <c r="N52" s="38"/>
      <c r="O52" s="39"/>
      <c r="P52" s="40"/>
      <c r="Q52" s="41"/>
      <c r="R52" s="58"/>
      <c r="S52" s="36"/>
      <c r="T52" s="36"/>
      <c r="U52" s="36"/>
      <c r="V52" s="36"/>
      <c r="W52" s="36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  <c r="HC52" s="22"/>
      <c r="HD52" s="22"/>
      <c r="HE52" s="22"/>
      <c r="HF52" s="22"/>
      <c r="HG52" s="22"/>
      <c r="HH52" s="22"/>
      <c r="HI52" s="22"/>
      <c r="HJ52" s="22"/>
      <c r="HK52" s="22"/>
      <c r="HL52" s="22"/>
      <c r="HM52" s="22"/>
      <c r="HN52" s="22"/>
      <c r="HO52" s="22"/>
      <c r="HP52" s="22"/>
      <c r="HQ52" s="22"/>
      <c r="HR52" s="22"/>
      <c r="HS52" s="22"/>
      <c r="HT52" s="22"/>
      <c r="HU52" s="22"/>
      <c r="HV52" s="22"/>
      <c r="HW52" s="22"/>
      <c r="HX52" s="22"/>
      <c r="HY52" s="22"/>
      <c r="HZ52" s="22"/>
      <c r="IA52" s="22"/>
      <c r="IB52" s="22"/>
      <c r="IC52" s="22"/>
      <c r="ID52" s="22"/>
      <c r="IE52" s="22"/>
      <c r="IF52" s="22"/>
      <c r="IG52" s="22"/>
      <c r="IH52" s="22"/>
      <c r="II52" s="22"/>
      <c r="IJ52" s="22"/>
      <c r="IK52" s="22"/>
      <c r="IL52" s="22"/>
      <c r="IM52" s="22"/>
      <c r="IN52" s="22"/>
      <c r="IO52" s="22"/>
      <c r="IP52" s="22"/>
      <c r="IQ52" s="22"/>
      <c r="IR52" s="22"/>
      <c r="IS52" s="22"/>
      <c r="IT52" s="22"/>
      <c r="IU52" s="22"/>
      <c r="IV52" s="22"/>
    </row>
    <row r="53" spans="1:256" ht="51" hidden="1" outlineLevel="1" x14ac:dyDescent="0.2">
      <c r="A53" s="55">
        <f>A52+1</f>
        <v>26</v>
      </c>
      <c r="B53" s="94" t="s">
        <v>70</v>
      </c>
      <c r="C53" s="69" t="s">
        <v>24</v>
      </c>
      <c r="D53" s="72">
        <f>D50*0.05+D51*0.02*0.03</f>
        <v>0.51800000000000002</v>
      </c>
      <c r="E53" s="51"/>
      <c r="F53" s="51"/>
      <c r="G53" s="51"/>
      <c r="H53" s="51"/>
      <c r="I53" s="97" t="s">
        <v>46</v>
      </c>
      <c r="J53" s="67" t="s">
        <v>31</v>
      </c>
      <c r="K53" s="71">
        <v>0.5</v>
      </c>
      <c r="L53" s="67" t="s">
        <v>18</v>
      </c>
      <c r="M53" s="65"/>
      <c r="N53" s="38"/>
      <c r="O53" s="39"/>
      <c r="P53" s="40"/>
      <c r="Q53" s="41"/>
      <c r="R53" s="58"/>
      <c r="S53" s="36"/>
      <c r="T53" s="36"/>
      <c r="U53" s="36"/>
      <c r="V53" s="36"/>
      <c r="W53" s="36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  <c r="HC53" s="22"/>
      <c r="HD53" s="22"/>
      <c r="HE53" s="22"/>
      <c r="HF53" s="22"/>
      <c r="HG53" s="22"/>
      <c r="HH53" s="22"/>
      <c r="HI53" s="22"/>
      <c r="HJ53" s="22"/>
      <c r="HK53" s="22"/>
      <c r="HL53" s="22"/>
      <c r="HM53" s="22"/>
      <c r="HN53" s="22"/>
      <c r="HO53" s="22"/>
      <c r="HP53" s="22"/>
      <c r="HQ53" s="22"/>
      <c r="HR53" s="22"/>
      <c r="HS53" s="22"/>
      <c r="HT53" s="22"/>
      <c r="HU53" s="22"/>
      <c r="HV53" s="22"/>
      <c r="HW53" s="22"/>
      <c r="HX53" s="22"/>
      <c r="HY53" s="22"/>
      <c r="HZ53" s="22"/>
      <c r="IA53" s="22"/>
      <c r="IB53" s="22"/>
      <c r="IC53" s="22"/>
      <c r="ID53" s="22"/>
      <c r="IE53" s="22"/>
      <c r="IF53" s="22"/>
      <c r="IG53" s="22"/>
      <c r="IH53" s="22"/>
      <c r="II53" s="22"/>
      <c r="IJ53" s="22"/>
      <c r="IK53" s="22"/>
      <c r="IL53" s="22"/>
      <c r="IM53" s="22"/>
      <c r="IN53" s="22"/>
      <c r="IO53" s="22"/>
      <c r="IP53" s="22"/>
      <c r="IQ53" s="22"/>
      <c r="IR53" s="22"/>
      <c r="IS53" s="22"/>
      <c r="IT53" s="22"/>
      <c r="IU53" s="22"/>
      <c r="IV53" s="22"/>
    </row>
    <row r="54" spans="1:256" collapsed="1" x14ac:dyDescent="0.2">
      <c r="A54" s="137" t="s">
        <v>94</v>
      </c>
      <c r="B54" s="138"/>
      <c r="C54" s="138"/>
      <c r="D54" s="138"/>
      <c r="E54" s="138"/>
      <c r="F54" s="138"/>
      <c r="G54" s="138"/>
      <c r="H54" s="138"/>
      <c r="I54" s="138"/>
      <c r="J54" s="138"/>
      <c r="K54" s="138"/>
      <c r="L54" s="139"/>
      <c r="M54" s="65"/>
      <c r="N54" s="38"/>
      <c r="O54" s="39"/>
      <c r="P54" s="40"/>
      <c r="Q54" s="41"/>
      <c r="R54" s="58"/>
      <c r="S54" s="36"/>
      <c r="T54" s="36"/>
      <c r="U54" s="36"/>
      <c r="V54" s="36"/>
      <c r="W54" s="36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  <c r="FL54" s="22"/>
      <c r="FM54" s="22"/>
      <c r="FN54" s="22"/>
      <c r="FO54" s="22"/>
      <c r="FP54" s="22"/>
      <c r="FQ54" s="22"/>
      <c r="FR54" s="22"/>
      <c r="FS54" s="22"/>
      <c r="FT54" s="22"/>
      <c r="FU54" s="22"/>
      <c r="FV54" s="22"/>
      <c r="FW54" s="22"/>
      <c r="FX54" s="22"/>
      <c r="FY54" s="22"/>
      <c r="FZ54" s="22"/>
      <c r="GA54" s="22"/>
      <c r="GB54" s="22"/>
      <c r="GC54" s="22"/>
      <c r="GD54" s="22"/>
      <c r="GE54" s="22"/>
      <c r="GF54" s="22"/>
      <c r="GG54" s="22"/>
      <c r="GH54" s="22"/>
      <c r="GI54" s="22"/>
      <c r="GJ54" s="22"/>
      <c r="GK54" s="22"/>
      <c r="GL54" s="22"/>
      <c r="GM54" s="22"/>
      <c r="GN54" s="22"/>
      <c r="GO54" s="22"/>
      <c r="GP54" s="22"/>
      <c r="GQ54" s="22"/>
      <c r="GR54" s="22"/>
      <c r="GS54" s="22"/>
      <c r="GT54" s="22"/>
      <c r="GU54" s="22"/>
      <c r="GV54" s="22"/>
      <c r="GW54" s="22"/>
      <c r="GX54" s="22"/>
      <c r="GY54" s="22"/>
      <c r="GZ54" s="22"/>
      <c r="HA54" s="22"/>
      <c r="HB54" s="22"/>
      <c r="HC54" s="22"/>
      <c r="HD54" s="22"/>
      <c r="HE54" s="22"/>
      <c r="HF54" s="22"/>
      <c r="HG54" s="22"/>
      <c r="HH54" s="22"/>
      <c r="HI54" s="22"/>
      <c r="HJ54" s="22"/>
      <c r="HK54" s="22"/>
      <c r="HL54" s="22"/>
      <c r="HM54" s="22"/>
      <c r="HN54" s="22"/>
      <c r="HO54" s="22"/>
      <c r="HP54" s="22"/>
      <c r="HQ54" s="22"/>
      <c r="HR54" s="22"/>
      <c r="HS54" s="22"/>
      <c r="HT54" s="22"/>
      <c r="HU54" s="22"/>
      <c r="HV54" s="22"/>
      <c r="HW54" s="22"/>
      <c r="HX54" s="22"/>
      <c r="HY54" s="22"/>
      <c r="HZ54" s="22"/>
      <c r="IA54" s="22"/>
      <c r="IB54" s="22"/>
      <c r="IC54" s="22"/>
      <c r="ID54" s="22"/>
      <c r="IE54" s="22"/>
      <c r="IF54" s="22"/>
      <c r="IG54" s="22"/>
      <c r="IH54" s="22"/>
      <c r="II54" s="22"/>
      <c r="IJ54" s="22"/>
      <c r="IK54" s="22"/>
      <c r="IL54" s="22"/>
      <c r="IM54" s="22"/>
      <c r="IN54" s="22"/>
      <c r="IO54" s="22"/>
      <c r="IP54" s="22"/>
      <c r="IQ54" s="22"/>
      <c r="IR54" s="22"/>
      <c r="IS54" s="22"/>
      <c r="IT54" s="22"/>
      <c r="IU54" s="22"/>
      <c r="IV54" s="22"/>
    </row>
    <row r="55" spans="1:256" x14ac:dyDescent="0.2">
      <c r="A55" s="79">
        <f>A35+1</f>
        <v>15</v>
      </c>
      <c r="B55" s="95" t="s">
        <v>32</v>
      </c>
      <c r="C55" s="80" t="s">
        <v>15</v>
      </c>
      <c r="D55" s="81">
        <f>G21+G22+G23</f>
        <v>9.5944950000000002</v>
      </c>
      <c r="E55" s="82"/>
      <c r="F55" s="82"/>
      <c r="G55" s="82"/>
      <c r="H55" s="82"/>
      <c r="I55" s="56" t="s">
        <v>42</v>
      </c>
      <c r="J55" s="80" t="s">
        <v>28</v>
      </c>
      <c r="K55" s="83">
        <f>D56/0.05</f>
        <v>191.88989999999998</v>
      </c>
      <c r="L55" s="80" t="s">
        <v>18</v>
      </c>
      <c r="M55" s="66"/>
      <c r="N55" s="57"/>
      <c r="O55" s="57"/>
      <c r="P55" s="57"/>
      <c r="Q55" s="57"/>
      <c r="R55" s="57"/>
    </row>
    <row r="56" spans="1:256" s="22" customFormat="1" ht="25.5" x14ac:dyDescent="0.2">
      <c r="A56" s="55">
        <f>A55+1</f>
        <v>16</v>
      </c>
      <c r="B56" s="97" t="s">
        <v>33</v>
      </c>
      <c r="C56" s="67" t="s">
        <v>15</v>
      </c>
      <c r="D56" s="71">
        <f>D55</f>
        <v>9.5944950000000002</v>
      </c>
      <c r="E56" s="50"/>
      <c r="F56" s="50"/>
      <c r="G56" s="50"/>
      <c r="H56" s="50"/>
      <c r="I56" s="97"/>
      <c r="J56" s="23"/>
      <c r="K56" s="27"/>
      <c r="L56" s="97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</row>
    <row r="57" spans="1:256" ht="38.25" x14ac:dyDescent="0.2">
      <c r="A57" s="55">
        <f>A56+1</f>
        <v>17</v>
      </c>
      <c r="B57" s="85" t="s">
        <v>71</v>
      </c>
      <c r="C57" s="67" t="s">
        <v>15</v>
      </c>
      <c r="D57" s="71">
        <f>D56</f>
        <v>9.5944950000000002</v>
      </c>
      <c r="E57" s="97"/>
      <c r="F57" s="23"/>
      <c r="G57" s="27"/>
      <c r="H57" s="23"/>
      <c r="I57" s="48"/>
      <c r="J57" s="23"/>
      <c r="K57" s="23"/>
      <c r="L57" s="23"/>
      <c r="M57" s="36"/>
      <c r="N57" s="38"/>
      <c r="O57" s="39"/>
      <c r="P57" s="40"/>
      <c r="Q57" s="41"/>
    </row>
    <row r="58" spans="1:256" ht="51" x14ac:dyDescent="0.2">
      <c r="A58" s="55">
        <f>A57+1</f>
        <v>18</v>
      </c>
      <c r="B58" s="86" t="s">
        <v>72</v>
      </c>
      <c r="C58" s="67" t="s">
        <v>15</v>
      </c>
      <c r="D58" s="71">
        <f>D57</f>
        <v>9.5944950000000002</v>
      </c>
      <c r="E58" s="97"/>
      <c r="F58" s="23"/>
      <c r="G58" s="27"/>
      <c r="H58" s="23"/>
      <c r="I58" s="48"/>
      <c r="J58" s="23"/>
      <c r="K58" s="23"/>
      <c r="L58" s="23"/>
      <c r="M58" s="36"/>
      <c r="N58" s="38"/>
      <c r="O58" s="39"/>
      <c r="P58" s="40"/>
      <c r="Q58" s="41"/>
    </row>
    <row r="59" spans="1:256" ht="66.75" customHeight="1" x14ac:dyDescent="0.2">
      <c r="A59" s="149" t="s">
        <v>84</v>
      </c>
      <c r="B59" s="150"/>
      <c r="C59" s="150"/>
      <c r="D59" s="150"/>
      <c r="E59" s="150"/>
      <c r="F59" s="150"/>
      <c r="G59" s="150"/>
      <c r="H59" s="150"/>
      <c r="I59" s="150"/>
      <c r="J59" s="150"/>
      <c r="K59" s="150"/>
      <c r="L59" s="151"/>
      <c r="M59" s="36"/>
      <c r="N59" s="38"/>
      <c r="O59" s="39"/>
      <c r="P59" s="40"/>
      <c r="Q59" s="41"/>
    </row>
    <row r="60" spans="1:256" ht="54.75" customHeight="1" x14ac:dyDescent="0.2">
      <c r="A60" s="148" t="s">
        <v>85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  <c r="M60" s="36"/>
      <c r="N60" s="38"/>
      <c r="O60" s="39"/>
      <c r="P60" s="40"/>
      <c r="Q60" s="41"/>
    </row>
    <row r="61" spans="1:256" x14ac:dyDescent="0.2">
      <c r="A61" s="31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36"/>
      <c r="N61" s="38"/>
      <c r="O61" s="39"/>
      <c r="P61" s="40"/>
      <c r="Q61" s="41"/>
    </row>
    <row r="62" spans="1:256" x14ac:dyDescent="0.2">
      <c r="A62" s="147" t="s">
        <v>20</v>
      </c>
      <c r="B62" s="147"/>
      <c r="C62" s="147"/>
      <c r="D62" s="147"/>
      <c r="E62" s="11"/>
      <c r="H62" s="12" t="s">
        <v>21</v>
      </c>
      <c r="I62" s="13"/>
      <c r="J62" s="1" t="s">
        <v>22</v>
      </c>
      <c r="K62" s="1"/>
      <c r="M62" s="36"/>
      <c r="N62" s="38"/>
      <c r="O62" s="39"/>
      <c r="P62" s="40"/>
      <c r="Q62" s="41"/>
    </row>
    <row r="63" spans="1:256" x14ac:dyDescent="0.2">
      <c r="B63" s="11"/>
      <c r="M63" s="36"/>
      <c r="N63" s="38"/>
      <c r="O63" s="39"/>
      <c r="P63" s="40"/>
      <c r="Q63" s="41"/>
    </row>
    <row r="64" spans="1:256" x14ac:dyDescent="0.2">
      <c r="B64" s="11"/>
      <c r="H64" s="12" t="s">
        <v>23</v>
      </c>
      <c r="I64" s="16"/>
      <c r="J64" s="17" t="s">
        <v>19</v>
      </c>
      <c r="M64" s="36"/>
      <c r="N64" s="38"/>
      <c r="O64" s="39"/>
      <c r="P64" s="40"/>
      <c r="Q64" s="41"/>
    </row>
    <row r="65" spans="1:23" x14ac:dyDescent="0.2">
      <c r="B65" s="11"/>
      <c r="M65" s="36"/>
      <c r="N65" s="38"/>
      <c r="O65" s="39"/>
      <c r="P65" s="40"/>
      <c r="Q65" s="41"/>
    </row>
    <row r="66" spans="1:23" x14ac:dyDescent="0.2">
      <c r="B66" s="11"/>
      <c r="H66" s="12" t="s">
        <v>13</v>
      </c>
      <c r="I66" s="16"/>
      <c r="J66" s="18" t="s">
        <v>17</v>
      </c>
      <c r="M66" s="36"/>
      <c r="N66" s="38"/>
      <c r="O66" s="39"/>
      <c r="P66" s="40"/>
      <c r="Q66" s="41"/>
    </row>
    <row r="67" spans="1:23" x14ac:dyDescent="0.2">
      <c r="B67" s="11"/>
      <c r="M67" s="36"/>
      <c r="N67" s="38"/>
      <c r="O67" s="39"/>
      <c r="P67" s="40"/>
      <c r="Q67" s="41"/>
    </row>
    <row r="68" spans="1:23" x14ac:dyDescent="0.2">
      <c r="B68" s="11"/>
      <c r="H68" s="12" t="s">
        <v>26</v>
      </c>
      <c r="I68" s="16"/>
      <c r="J68" s="18" t="s">
        <v>27</v>
      </c>
      <c r="M68" s="36"/>
      <c r="N68" s="38"/>
      <c r="O68" s="39"/>
      <c r="P68" s="40"/>
      <c r="Q68" s="41"/>
    </row>
    <row r="69" spans="1:23" x14ac:dyDescent="0.2">
      <c r="B69" s="11"/>
      <c r="M69" s="36"/>
      <c r="N69" s="38"/>
      <c r="O69" s="39"/>
      <c r="P69" s="40"/>
      <c r="Q69" s="41"/>
    </row>
    <row r="70" spans="1:23" x14ac:dyDescent="0.2">
      <c r="B70" s="11"/>
      <c r="H70" s="19" t="s">
        <v>76</v>
      </c>
      <c r="I70" s="16"/>
      <c r="J70" s="17" t="s">
        <v>77</v>
      </c>
      <c r="M70" s="36"/>
      <c r="N70" s="38"/>
      <c r="O70" s="39"/>
      <c r="P70" s="40"/>
      <c r="Q70" s="41"/>
    </row>
    <row r="71" spans="1:23" s="21" customFormat="1" x14ac:dyDescent="0.2">
      <c r="A71" s="33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</row>
    <row r="72" spans="1:23" s="21" customFormat="1" x14ac:dyDescent="0.2">
      <c r="A72" s="33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</row>
    <row r="73" spans="1:23" s="21" customFormat="1" x14ac:dyDescent="0.2">
      <c r="A73" s="33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</row>
    <row r="74" spans="1:23" s="21" customFormat="1" x14ac:dyDescent="0.2">
      <c r="A74" s="33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</row>
    <row r="75" spans="1:23" x14ac:dyDescent="0.2">
      <c r="A75" s="34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23" x14ac:dyDescent="0.2">
      <c r="A76" s="34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23" x14ac:dyDescent="0.2">
      <c r="A77" s="34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23" x14ac:dyDescent="0.2">
      <c r="A78" s="3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23" x14ac:dyDescent="0.2">
      <c r="A79" s="3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23" x14ac:dyDescent="0.2">
      <c r="A80" s="34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2" x14ac:dyDescent="0.2">
      <c r="B81" s="11"/>
    </row>
    <row r="103" spans="2:2" x14ac:dyDescent="0.2">
      <c r="B103" s="11"/>
    </row>
    <row r="104" spans="2:2" x14ac:dyDescent="0.2">
      <c r="B104" s="11"/>
    </row>
    <row r="105" spans="2:2" x14ac:dyDescent="0.2">
      <c r="B105" s="11"/>
    </row>
    <row r="106" spans="2:2" x14ac:dyDescent="0.2">
      <c r="B106" s="11"/>
    </row>
    <row r="107" spans="2:2" x14ac:dyDescent="0.2">
      <c r="B107" s="11"/>
    </row>
    <row r="108" spans="2:2" x14ac:dyDescent="0.2">
      <c r="B108" s="11"/>
    </row>
    <row r="109" spans="2:2" x14ac:dyDescent="0.2">
      <c r="B109" s="11"/>
    </row>
    <row r="110" spans="2:2" x14ac:dyDescent="0.2">
      <c r="B110" s="11"/>
    </row>
    <row r="111" spans="2:2" x14ac:dyDescent="0.2">
      <c r="B111" s="11"/>
    </row>
    <row r="112" spans="2:2" x14ac:dyDescent="0.2">
      <c r="B112" s="11"/>
    </row>
    <row r="113" spans="2:2" x14ac:dyDescent="0.2">
      <c r="B113" s="11"/>
    </row>
    <row r="114" spans="2:2" x14ac:dyDescent="0.2">
      <c r="B114" s="11"/>
    </row>
    <row r="115" spans="2:2" x14ac:dyDescent="0.2">
      <c r="B115" s="11"/>
    </row>
    <row r="116" spans="2:2" x14ac:dyDescent="0.2">
      <c r="B116" s="11"/>
    </row>
    <row r="117" spans="2:2" x14ac:dyDescent="0.2">
      <c r="B117" s="11"/>
    </row>
    <row r="118" spans="2:2" x14ac:dyDescent="0.2">
      <c r="B118" s="11"/>
    </row>
    <row r="119" spans="2:2" x14ac:dyDescent="0.2">
      <c r="B119" s="11"/>
    </row>
    <row r="120" spans="2:2" x14ac:dyDescent="0.2">
      <c r="B120" s="11"/>
    </row>
    <row r="121" spans="2:2" x14ac:dyDescent="0.2">
      <c r="B121" s="11"/>
    </row>
    <row r="122" spans="2:2" x14ac:dyDescent="0.2">
      <c r="B122" s="11"/>
    </row>
    <row r="123" spans="2:2" x14ac:dyDescent="0.2">
      <c r="B123" s="11"/>
    </row>
    <row r="124" spans="2:2" x14ac:dyDescent="0.2">
      <c r="B124" s="11"/>
    </row>
    <row r="125" spans="2:2" x14ac:dyDescent="0.2">
      <c r="B125" s="11"/>
    </row>
    <row r="126" spans="2:2" x14ac:dyDescent="0.2">
      <c r="B126" s="11"/>
    </row>
    <row r="127" spans="2:2" x14ac:dyDescent="0.2">
      <c r="B127" s="11"/>
    </row>
    <row r="128" spans="2:2" x14ac:dyDescent="0.2">
      <c r="B128" s="11"/>
    </row>
    <row r="129" spans="2:2" x14ac:dyDescent="0.2">
      <c r="B129" s="11"/>
    </row>
    <row r="130" spans="2:2" x14ac:dyDescent="0.2">
      <c r="B130" s="11"/>
    </row>
    <row r="131" spans="2:2" x14ac:dyDescent="0.2">
      <c r="B131" s="11"/>
    </row>
    <row r="132" spans="2:2" x14ac:dyDescent="0.2">
      <c r="B132" s="11"/>
    </row>
    <row r="133" spans="2:2" x14ac:dyDescent="0.2">
      <c r="B133" s="11"/>
    </row>
    <row r="134" spans="2:2" x14ac:dyDescent="0.2">
      <c r="B134" s="11"/>
    </row>
    <row r="135" spans="2:2" x14ac:dyDescent="0.2">
      <c r="B135" s="11"/>
    </row>
    <row r="136" spans="2:2" x14ac:dyDescent="0.2">
      <c r="B136" s="11"/>
    </row>
    <row r="137" spans="2:2" x14ac:dyDescent="0.2">
      <c r="B137" s="11"/>
    </row>
    <row r="138" spans="2:2" x14ac:dyDescent="0.2">
      <c r="B138" s="11"/>
    </row>
    <row r="139" spans="2:2" x14ac:dyDescent="0.2">
      <c r="B139" s="11"/>
    </row>
    <row r="140" spans="2:2" x14ac:dyDescent="0.2">
      <c r="B140" s="11"/>
    </row>
    <row r="141" spans="2:2" x14ac:dyDescent="0.2">
      <c r="B141" s="11"/>
    </row>
    <row r="142" spans="2:2" x14ac:dyDescent="0.2">
      <c r="B142" s="11"/>
    </row>
    <row r="143" spans="2:2" x14ac:dyDescent="0.2">
      <c r="B143" s="11"/>
    </row>
    <row r="144" spans="2:2" x14ac:dyDescent="0.2">
      <c r="B144" s="11"/>
    </row>
    <row r="145" spans="2:2" x14ac:dyDescent="0.2">
      <c r="B145" s="11"/>
    </row>
    <row r="146" spans="2:2" x14ac:dyDescent="0.2">
      <c r="B146" s="11"/>
    </row>
    <row r="147" spans="2:2" x14ac:dyDescent="0.2">
      <c r="B147" s="11"/>
    </row>
    <row r="148" spans="2:2" x14ac:dyDescent="0.2">
      <c r="B148" s="11"/>
    </row>
    <row r="149" spans="2:2" x14ac:dyDescent="0.2">
      <c r="B149" s="11"/>
    </row>
    <row r="150" spans="2:2" x14ac:dyDescent="0.2">
      <c r="B150" s="11"/>
    </row>
    <row r="151" spans="2:2" x14ac:dyDescent="0.2">
      <c r="B151" s="11"/>
    </row>
    <row r="152" spans="2:2" x14ac:dyDescent="0.2">
      <c r="B152" s="11"/>
    </row>
    <row r="153" spans="2:2" x14ac:dyDescent="0.2">
      <c r="B153" s="11"/>
    </row>
    <row r="154" spans="2:2" x14ac:dyDescent="0.2">
      <c r="B154" s="11"/>
    </row>
    <row r="155" spans="2:2" x14ac:dyDescent="0.2">
      <c r="B155" s="11"/>
    </row>
    <row r="156" spans="2:2" x14ac:dyDescent="0.2">
      <c r="B156" s="11"/>
    </row>
    <row r="157" spans="2:2" x14ac:dyDescent="0.2">
      <c r="B157" s="11"/>
    </row>
    <row r="158" spans="2:2" x14ac:dyDescent="0.2">
      <c r="B158" s="11"/>
    </row>
    <row r="159" spans="2:2" x14ac:dyDescent="0.2">
      <c r="B159" s="11"/>
    </row>
    <row r="160" spans="2:2" x14ac:dyDescent="0.2">
      <c r="B160" s="11"/>
    </row>
    <row r="161" spans="2:2" x14ac:dyDescent="0.2">
      <c r="B161" s="11"/>
    </row>
    <row r="162" spans="2:2" x14ac:dyDescent="0.2">
      <c r="B162" s="11"/>
    </row>
    <row r="163" spans="2:2" x14ac:dyDescent="0.2">
      <c r="B163" s="11"/>
    </row>
    <row r="164" spans="2:2" x14ac:dyDescent="0.2">
      <c r="B164" s="11"/>
    </row>
    <row r="165" spans="2:2" x14ac:dyDescent="0.2">
      <c r="B165" s="11"/>
    </row>
    <row r="166" spans="2:2" x14ac:dyDescent="0.2">
      <c r="B166" s="11"/>
    </row>
    <row r="167" spans="2:2" x14ac:dyDescent="0.2">
      <c r="B167" s="11"/>
    </row>
    <row r="168" spans="2:2" x14ac:dyDescent="0.2">
      <c r="B168" s="11"/>
    </row>
    <row r="169" spans="2:2" x14ac:dyDescent="0.2">
      <c r="B169" s="11"/>
    </row>
    <row r="170" spans="2:2" x14ac:dyDescent="0.2">
      <c r="B170" s="11"/>
    </row>
    <row r="171" spans="2:2" x14ac:dyDescent="0.2">
      <c r="B171" s="11"/>
    </row>
    <row r="172" spans="2:2" x14ac:dyDescent="0.2">
      <c r="B172" s="11"/>
    </row>
    <row r="173" spans="2:2" x14ac:dyDescent="0.2">
      <c r="B173" s="11"/>
    </row>
    <row r="174" spans="2:2" x14ac:dyDescent="0.2">
      <c r="B174" s="11"/>
    </row>
    <row r="175" spans="2:2" x14ac:dyDescent="0.2">
      <c r="B175" s="11"/>
    </row>
    <row r="176" spans="2:2" x14ac:dyDescent="0.2">
      <c r="B176" s="11"/>
    </row>
    <row r="177" spans="2:2" x14ac:dyDescent="0.2">
      <c r="B177" s="11"/>
    </row>
    <row r="178" spans="2:2" x14ac:dyDescent="0.2">
      <c r="B178" s="11"/>
    </row>
    <row r="179" spans="2:2" x14ac:dyDescent="0.2">
      <c r="B179" s="11"/>
    </row>
    <row r="180" spans="2:2" x14ac:dyDescent="0.2">
      <c r="B180" s="11"/>
    </row>
    <row r="181" spans="2:2" x14ac:dyDescent="0.2">
      <c r="B181" s="11"/>
    </row>
    <row r="182" spans="2:2" x14ac:dyDescent="0.2">
      <c r="B182" s="11"/>
    </row>
    <row r="183" spans="2:2" x14ac:dyDescent="0.2">
      <c r="B183" s="11"/>
    </row>
    <row r="184" spans="2:2" x14ac:dyDescent="0.2">
      <c r="B184" s="11"/>
    </row>
    <row r="185" spans="2:2" x14ac:dyDescent="0.2">
      <c r="B185" s="11"/>
    </row>
    <row r="186" spans="2:2" x14ac:dyDescent="0.2">
      <c r="B186" s="11"/>
    </row>
    <row r="187" spans="2:2" x14ac:dyDescent="0.2">
      <c r="B187" s="11"/>
    </row>
    <row r="188" spans="2:2" x14ac:dyDescent="0.2">
      <c r="B188" s="11"/>
    </row>
    <row r="189" spans="2:2" x14ac:dyDescent="0.2">
      <c r="B189" s="11"/>
    </row>
    <row r="190" spans="2:2" x14ac:dyDescent="0.2">
      <c r="B190" s="11"/>
    </row>
    <row r="191" spans="2:2" x14ac:dyDescent="0.2">
      <c r="B191" s="11"/>
    </row>
    <row r="192" spans="2:2" x14ac:dyDescent="0.2">
      <c r="B192" s="11"/>
    </row>
    <row r="193" spans="2:2" x14ac:dyDescent="0.2">
      <c r="B193" s="11"/>
    </row>
    <row r="194" spans="2:2" x14ac:dyDescent="0.2">
      <c r="B194" s="11"/>
    </row>
    <row r="195" spans="2:2" x14ac:dyDescent="0.2">
      <c r="B195" s="11"/>
    </row>
    <row r="196" spans="2:2" x14ac:dyDescent="0.2">
      <c r="B196" s="11"/>
    </row>
    <row r="197" spans="2:2" x14ac:dyDescent="0.2">
      <c r="B197" s="11"/>
    </row>
    <row r="198" spans="2:2" x14ac:dyDescent="0.2">
      <c r="B198" s="11"/>
    </row>
    <row r="199" spans="2:2" x14ac:dyDescent="0.2">
      <c r="B199" s="11"/>
    </row>
    <row r="200" spans="2:2" x14ac:dyDescent="0.2">
      <c r="B200" s="11"/>
    </row>
    <row r="201" spans="2:2" x14ac:dyDescent="0.2">
      <c r="B201" s="11"/>
    </row>
    <row r="202" spans="2:2" x14ac:dyDescent="0.2">
      <c r="B202" s="11"/>
    </row>
    <row r="203" spans="2:2" x14ac:dyDescent="0.2">
      <c r="B203" s="11"/>
    </row>
    <row r="204" spans="2:2" x14ac:dyDescent="0.2">
      <c r="B204" s="11"/>
    </row>
    <row r="205" spans="2:2" x14ac:dyDescent="0.2">
      <c r="B205" s="11"/>
    </row>
    <row r="206" spans="2:2" x14ac:dyDescent="0.2">
      <c r="B206" s="11"/>
    </row>
    <row r="207" spans="2:2" x14ac:dyDescent="0.2">
      <c r="B207" s="11"/>
    </row>
    <row r="208" spans="2:2" x14ac:dyDescent="0.2">
      <c r="B208" s="11"/>
    </row>
    <row r="209" spans="2:2" x14ac:dyDescent="0.2">
      <c r="B209" s="11"/>
    </row>
    <row r="210" spans="2:2" x14ac:dyDescent="0.2">
      <c r="B210" s="11"/>
    </row>
    <row r="211" spans="2:2" x14ac:dyDescent="0.2">
      <c r="B211" s="11"/>
    </row>
    <row r="212" spans="2:2" x14ac:dyDescent="0.2">
      <c r="B212" s="11"/>
    </row>
    <row r="213" spans="2:2" x14ac:dyDescent="0.2">
      <c r="B213" s="11"/>
    </row>
    <row r="214" spans="2:2" x14ac:dyDescent="0.2">
      <c r="B214" s="11"/>
    </row>
    <row r="215" spans="2:2" x14ac:dyDescent="0.2">
      <c r="B215" s="11"/>
    </row>
    <row r="216" spans="2:2" x14ac:dyDescent="0.2">
      <c r="B216" s="11"/>
    </row>
    <row r="217" spans="2:2" x14ac:dyDescent="0.2">
      <c r="B217" s="11"/>
    </row>
    <row r="218" spans="2:2" x14ac:dyDescent="0.2">
      <c r="B218" s="11"/>
    </row>
    <row r="219" spans="2:2" x14ac:dyDescent="0.2">
      <c r="B219" s="11"/>
    </row>
    <row r="220" spans="2:2" x14ac:dyDescent="0.2">
      <c r="B220" s="11"/>
    </row>
    <row r="221" spans="2:2" x14ac:dyDescent="0.2">
      <c r="B221" s="11"/>
    </row>
    <row r="222" spans="2:2" x14ac:dyDescent="0.2">
      <c r="B222" s="11"/>
    </row>
    <row r="223" spans="2:2" x14ac:dyDescent="0.2">
      <c r="B223" s="11"/>
    </row>
    <row r="224" spans="2:2" x14ac:dyDescent="0.2">
      <c r="B224" s="11"/>
    </row>
    <row r="225" spans="2:2" x14ac:dyDescent="0.2">
      <c r="B225" s="11"/>
    </row>
    <row r="226" spans="2:2" x14ac:dyDescent="0.2">
      <c r="B226" s="11"/>
    </row>
    <row r="227" spans="2:2" x14ac:dyDescent="0.2">
      <c r="B227" s="11"/>
    </row>
    <row r="228" spans="2:2" x14ac:dyDescent="0.2">
      <c r="B228" s="11"/>
    </row>
    <row r="229" spans="2:2" x14ac:dyDescent="0.2">
      <c r="B229" s="11"/>
    </row>
    <row r="230" spans="2:2" x14ac:dyDescent="0.2">
      <c r="B230" s="11"/>
    </row>
    <row r="231" spans="2:2" x14ac:dyDescent="0.2">
      <c r="B231" s="11"/>
    </row>
    <row r="232" spans="2:2" x14ac:dyDescent="0.2">
      <c r="B232" s="11"/>
    </row>
    <row r="233" spans="2:2" x14ac:dyDescent="0.2">
      <c r="B233" s="11"/>
    </row>
    <row r="234" spans="2:2" x14ac:dyDescent="0.2">
      <c r="B234" s="11"/>
    </row>
    <row r="235" spans="2:2" x14ac:dyDescent="0.2">
      <c r="B235" s="11"/>
    </row>
    <row r="236" spans="2:2" x14ac:dyDescent="0.2">
      <c r="B236" s="11"/>
    </row>
    <row r="237" spans="2:2" x14ac:dyDescent="0.2">
      <c r="B237" s="11"/>
    </row>
    <row r="238" spans="2:2" x14ac:dyDescent="0.2">
      <c r="B238" s="11"/>
    </row>
    <row r="239" spans="2:2" x14ac:dyDescent="0.2">
      <c r="B239" s="11"/>
    </row>
    <row r="240" spans="2:2" x14ac:dyDescent="0.2">
      <c r="B240" s="11"/>
    </row>
    <row r="241" spans="2:2" x14ac:dyDescent="0.2">
      <c r="B241" s="11"/>
    </row>
    <row r="242" spans="2:2" x14ac:dyDescent="0.2">
      <c r="B242" s="11"/>
    </row>
    <row r="243" spans="2:2" x14ac:dyDescent="0.2">
      <c r="B243" s="11"/>
    </row>
    <row r="244" spans="2:2" x14ac:dyDescent="0.2">
      <c r="B244" s="11"/>
    </row>
    <row r="245" spans="2:2" x14ac:dyDescent="0.2">
      <c r="B245" s="11"/>
    </row>
    <row r="246" spans="2:2" x14ac:dyDescent="0.2">
      <c r="B246" s="11"/>
    </row>
    <row r="247" spans="2:2" x14ac:dyDescent="0.2">
      <c r="B247" s="11"/>
    </row>
    <row r="248" spans="2:2" x14ac:dyDescent="0.2">
      <c r="B248" s="11"/>
    </row>
    <row r="249" spans="2:2" x14ac:dyDescent="0.2">
      <c r="B249" s="11"/>
    </row>
    <row r="250" spans="2:2" x14ac:dyDescent="0.2">
      <c r="B250" s="11"/>
    </row>
    <row r="251" spans="2:2" x14ac:dyDescent="0.2">
      <c r="B251" s="11"/>
    </row>
    <row r="252" spans="2:2" x14ac:dyDescent="0.2">
      <c r="B252" s="11"/>
    </row>
    <row r="253" spans="2:2" x14ac:dyDescent="0.2">
      <c r="B253" s="11"/>
    </row>
    <row r="254" spans="2:2" x14ac:dyDescent="0.2">
      <c r="B254" s="11"/>
    </row>
    <row r="255" spans="2:2" x14ac:dyDescent="0.2">
      <c r="B255" s="11"/>
    </row>
    <row r="256" spans="2:2" x14ac:dyDescent="0.2">
      <c r="B256" s="11"/>
    </row>
    <row r="257" spans="2:2" x14ac:dyDescent="0.2">
      <c r="B257" s="11"/>
    </row>
    <row r="258" spans="2:2" x14ac:dyDescent="0.2">
      <c r="B258" s="11"/>
    </row>
    <row r="259" spans="2:2" x14ac:dyDescent="0.2">
      <c r="B259" s="11"/>
    </row>
    <row r="260" spans="2:2" x14ac:dyDescent="0.2">
      <c r="B260" s="11"/>
    </row>
    <row r="261" spans="2:2" x14ac:dyDescent="0.2">
      <c r="B261" s="11"/>
    </row>
    <row r="262" spans="2:2" x14ac:dyDescent="0.2">
      <c r="B262" s="11"/>
    </row>
    <row r="263" spans="2:2" x14ac:dyDescent="0.2">
      <c r="B263" s="11"/>
    </row>
    <row r="264" spans="2:2" x14ac:dyDescent="0.2">
      <c r="B264" s="11"/>
    </row>
    <row r="265" spans="2:2" x14ac:dyDescent="0.2">
      <c r="B265" s="11"/>
    </row>
    <row r="266" spans="2:2" x14ac:dyDescent="0.2">
      <c r="B266" s="11"/>
    </row>
    <row r="267" spans="2:2" x14ac:dyDescent="0.2">
      <c r="B267" s="11"/>
    </row>
    <row r="268" spans="2:2" x14ac:dyDescent="0.2">
      <c r="B268" s="11"/>
    </row>
    <row r="269" spans="2:2" x14ac:dyDescent="0.2">
      <c r="B269" s="11"/>
    </row>
    <row r="270" spans="2:2" x14ac:dyDescent="0.2">
      <c r="B270" s="11"/>
    </row>
    <row r="271" spans="2:2" x14ac:dyDescent="0.2">
      <c r="B271" s="11"/>
    </row>
    <row r="272" spans="2:2" x14ac:dyDescent="0.2">
      <c r="B272" s="11"/>
    </row>
    <row r="273" spans="2:2" x14ac:dyDescent="0.2">
      <c r="B273" s="11"/>
    </row>
    <row r="274" spans="2:2" x14ac:dyDescent="0.2">
      <c r="B274" s="11"/>
    </row>
    <row r="275" spans="2:2" x14ac:dyDescent="0.2">
      <c r="B275" s="11"/>
    </row>
    <row r="276" spans="2:2" x14ac:dyDescent="0.2">
      <c r="B276" s="11"/>
    </row>
    <row r="277" spans="2:2" x14ac:dyDescent="0.2">
      <c r="B277" s="11"/>
    </row>
    <row r="278" spans="2:2" x14ac:dyDescent="0.2">
      <c r="B278" s="11"/>
    </row>
    <row r="279" spans="2:2" x14ac:dyDescent="0.2">
      <c r="B279" s="11"/>
    </row>
    <row r="280" spans="2:2" x14ac:dyDescent="0.2">
      <c r="B280" s="11"/>
    </row>
    <row r="281" spans="2:2" x14ac:dyDescent="0.2">
      <c r="B281" s="11"/>
    </row>
    <row r="282" spans="2:2" x14ac:dyDescent="0.2">
      <c r="B282" s="11"/>
    </row>
    <row r="283" spans="2:2" x14ac:dyDescent="0.2">
      <c r="B283" s="11"/>
    </row>
    <row r="284" spans="2:2" x14ac:dyDescent="0.2">
      <c r="B284" s="11"/>
    </row>
    <row r="285" spans="2:2" x14ac:dyDescent="0.2">
      <c r="B285" s="11"/>
    </row>
    <row r="286" spans="2:2" x14ac:dyDescent="0.2">
      <c r="B286" s="11"/>
    </row>
    <row r="287" spans="2:2" x14ac:dyDescent="0.2">
      <c r="B287" s="11"/>
    </row>
    <row r="288" spans="2:2" x14ac:dyDescent="0.2">
      <c r="B288" s="11"/>
    </row>
    <row r="289" spans="2:2" x14ac:dyDescent="0.2">
      <c r="B289" s="11"/>
    </row>
    <row r="290" spans="2:2" x14ac:dyDescent="0.2">
      <c r="B290" s="11"/>
    </row>
    <row r="291" spans="2:2" x14ac:dyDescent="0.2">
      <c r="B291" s="11"/>
    </row>
    <row r="292" spans="2:2" x14ac:dyDescent="0.2">
      <c r="B292" s="11"/>
    </row>
    <row r="293" spans="2:2" x14ac:dyDescent="0.2">
      <c r="B293" s="11"/>
    </row>
    <row r="294" spans="2:2" x14ac:dyDescent="0.2">
      <c r="B294" s="11"/>
    </row>
    <row r="295" spans="2:2" x14ac:dyDescent="0.2">
      <c r="B295" s="11"/>
    </row>
    <row r="296" spans="2:2" x14ac:dyDescent="0.2">
      <c r="B296" s="11"/>
    </row>
    <row r="297" spans="2:2" x14ac:dyDescent="0.2">
      <c r="B297" s="11"/>
    </row>
    <row r="298" spans="2:2" x14ac:dyDescent="0.2">
      <c r="B298" s="11"/>
    </row>
    <row r="299" spans="2:2" x14ac:dyDescent="0.2">
      <c r="B299" s="11"/>
    </row>
    <row r="300" spans="2:2" x14ac:dyDescent="0.2">
      <c r="B300" s="11"/>
    </row>
    <row r="301" spans="2:2" x14ac:dyDescent="0.2">
      <c r="B301" s="11"/>
    </row>
    <row r="302" spans="2:2" x14ac:dyDescent="0.2">
      <c r="B302" s="11"/>
    </row>
    <row r="303" spans="2:2" x14ac:dyDescent="0.2">
      <c r="B303" s="11"/>
    </row>
    <row r="304" spans="2:2" x14ac:dyDescent="0.2">
      <c r="B304" s="11"/>
    </row>
    <row r="305" spans="2:2" x14ac:dyDescent="0.2">
      <c r="B305" s="11"/>
    </row>
    <row r="306" spans="2:2" x14ac:dyDescent="0.2">
      <c r="B306" s="11"/>
    </row>
    <row r="307" spans="2:2" x14ac:dyDescent="0.2">
      <c r="B307" s="11"/>
    </row>
    <row r="308" spans="2:2" x14ac:dyDescent="0.2">
      <c r="B308" s="11"/>
    </row>
    <row r="309" spans="2:2" x14ac:dyDescent="0.2">
      <c r="B309" s="11"/>
    </row>
    <row r="310" spans="2:2" x14ac:dyDescent="0.2">
      <c r="B310" s="11"/>
    </row>
    <row r="311" spans="2:2" x14ac:dyDescent="0.2">
      <c r="B311" s="11"/>
    </row>
    <row r="312" spans="2:2" x14ac:dyDescent="0.2">
      <c r="B312" s="11"/>
    </row>
    <row r="313" spans="2:2" x14ac:dyDescent="0.2">
      <c r="B313" s="11"/>
    </row>
    <row r="314" spans="2:2" x14ac:dyDescent="0.2">
      <c r="B314" s="11"/>
    </row>
    <row r="315" spans="2:2" x14ac:dyDescent="0.2">
      <c r="B315" s="11"/>
    </row>
    <row r="316" spans="2:2" x14ac:dyDescent="0.2">
      <c r="B316" s="11"/>
    </row>
    <row r="317" spans="2:2" x14ac:dyDescent="0.2">
      <c r="B317" s="11"/>
    </row>
    <row r="318" spans="2:2" x14ac:dyDescent="0.2">
      <c r="B318" s="11"/>
    </row>
    <row r="319" spans="2:2" x14ac:dyDescent="0.2">
      <c r="B319" s="11"/>
    </row>
    <row r="320" spans="2:2" x14ac:dyDescent="0.2">
      <c r="B320" s="11"/>
    </row>
    <row r="321" spans="2:2" x14ac:dyDescent="0.2">
      <c r="B321" s="11"/>
    </row>
    <row r="322" spans="2:2" x14ac:dyDescent="0.2">
      <c r="B322" s="11"/>
    </row>
    <row r="323" spans="2:2" x14ac:dyDescent="0.2">
      <c r="B323" s="11"/>
    </row>
    <row r="324" spans="2:2" x14ac:dyDescent="0.2">
      <c r="B324" s="11"/>
    </row>
    <row r="325" spans="2:2" x14ac:dyDescent="0.2">
      <c r="B325" s="11"/>
    </row>
    <row r="326" spans="2:2" x14ac:dyDescent="0.2">
      <c r="B326" s="11"/>
    </row>
    <row r="327" spans="2:2" x14ac:dyDescent="0.2">
      <c r="B327" s="11"/>
    </row>
    <row r="328" spans="2:2" x14ac:dyDescent="0.2">
      <c r="B328" s="11"/>
    </row>
    <row r="329" spans="2:2" x14ac:dyDescent="0.2">
      <c r="B329" s="11"/>
    </row>
    <row r="330" spans="2:2" x14ac:dyDescent="0.2">
      <c r="B330" s="11"/>
    </row>
    <row r="331" spans="2:2" x14ac:dyDescent="0.2">
      <c r="B331" s="11"/>
    </row>
    <row r="332" spans="2:2" x14ac:dyDescent="0.2">
      <c r="B332" s="11"/>
    </row>
    <row r="333" spans="2:2" x14ac:dyDescent="0.2">
      <c r="B333" s="11"/>
    </row>
    <row r="334" spans="2:2" x14ac:dyDescent="0.2">
      <c r="B334" s="11"/>
    </row>
    <row r="335" spans="2:2" x14ac:dyDescent="0.2">
      <c r="B335" s="11"/>
    </row>
    <row r="336" spans="2:2" x14ac:dyDescent="0.2">
      <c r="B336" s="11"/>
    </row>
    <row r="337" spans="2:2" x14ac:dyDescent="0.2">
      <c r="B337" s="11"/>
    </row>
    <row r="338" spans="2:2" x14ac:dyDescent="0.2">
      <c r="B338" s="11"/>
    </row>
    <row r="339" spans="2:2" x14ac:dyDescent="0.2">
      <c r="B339" s="11"/>
    </row>
    <row r="340" spans="2:2" x14ac:dyDescent="0.2">
      <c r="B340" s="11"/>
    </row>
    <row r="341" spans="2:2" x14ac:dyDescent="0.2">
      <c r="B341" s="11"/>
    </row>
    <row r="342" spans="2:2" x14ac:dyDescent="0.2">
      <c r="B342" s="11"/>
    </row>
    <row r="343" spans="2:2" x14ac:dyDescent="0.2">
      <c r="B343" s="11"/>
    </row>
    <row r="344" spans="2:2" x14ac:dyDescent="0.2">
      <c r="B344" s="11"/>
    </row>
    <row r="345" spans="2:2" x14ac:dyDescent="0.2">
      <c r="B345" s="11"/>
    </row>
    <row r="346" spans="2:2" x14ac:dyDescent="0.2">
      <c r="B346" s="11"/>
    </row>
    <row r="347" spans="2:2" x14ac:dyDescent="0.2">
      <c r="B347" s="11"/>
    </row>
    <row r="348" spans="2:2" x14ac:dyDescent="0.2">
      <c r="B348" s="11"/>
    </row>
    <row r="349" spans="2:2" x14ac:dyDescent="0.2">
      <c r="B349" s="11"/>
    </row>
    <row r="350" spans="2:2" x14ac:dyDescent="0.2">
      <c r="B350" s="11"/>
    </row>
    <row r="351" spans="2:2" x14ac:dyDescent="0.2">
      <c r="B351" s="11"/>
    </row>
    <row r="352" spans="2:2" x14ac:dyDescent="0.2">
      <c r="B352" s="11"/>
    </row>
    <row r="353" spans="2:2" x14ac:dyDescent="0.2">
      <c r="B353" s="11"/>
    </row>
    <row r="354" spans="2:2" x14ac:dyDescent="0.2">
      <c r="B354" s="11"/>
    </row>
    <row r="355" spans="2:2" x14ac:dyDescent="0.2">
      <c r="B355" s="11"/>
    </row>
    <row r="356" spans="2:2" x14ac:dyDescent="0.2">
      <c r="B356" s="11"/>
    </row>
    <row r="357" spans="2:2" x14ac:dyDescent="0.2">
      <c r="B357" s="11"/>
    </row>
    <row r="358" spans="2:2" x14ac:dyDescent="0.2">
      <c r="B358" s="11"/>
    </row>
    <row r="359" spans="2:2" x14ac:dyDescent="0.2">
      <c r="B359" s="11"/>
    </row>
    <row r="360" spans="2:2" x14ac:dyDescent="0.2">
      <c r="B360" s="11"/>
    </row>
    <row r="361" spans="2:2" x14ac:dyDescent="0.2">
      <c r="B361" s="11"/>
    </row>
    <row r="362" spans="2:2" x14ac:dyDescent="0.2">
      <c r="B362" s="11"/>
    </row>
    <row r="363" spans="2:2" x14ac:dyDescent="0.2">
      <c r="B363" s="11"/>
    </row>
    <row r="364" spans="2:2" x14ac:dyDescent="0.2">
      <c r="B364" s="11"/>
    </row>
    <row r="365" spans="2:2" x14ac:dyDescent="0.2">
      <c r="B365" s="11"/>
    </row>
    <row r="366" spans="2:2" x14ac:dyDescent="0.2">
      <c r="B366" s="11"/>
    </row>
    <row r="367" spans="2:2" x14ac:dyDescent="0.2">
      <c r="B367" s="11"/>
    </row>
    <row r="368" spans="2:2" x14ac:dyDescent="0.2">
      <c r="B368" s="11"/>
    </row>
    <row r="369" spans="2:2" x14ac:dyDescent="0.2">
      <c r="B369" s="11"/>
    </row>
    <row r="370" spans="2:2" x14ac:dyDescent="0.2">
      <c r="B370" s="11"/>
    </row>
    <row r="371" spans="2:2" x14ac:dyDescent="0.2">
      <c r="B371" s="11"/>
    </row>
    <row r="372" spans="2:2" x14ac:dyDescent="0.2">
      <c r="B372" s="11"/>
    </row>
    <row r="373" spans="2:2" x14ac:dyDescent="0.2">
      <c r="B373" s="11"/>
    </row>
    <row r="374" spans="2:2" x14ac:dyDescent="0.2">
      <c r="B374" s="11"/>
    </row>
    <row r="375" spans="2:2" x14ac:dyDescent="0.2">
      <c r="B375" s="11"/>
    </row>
    <row r="376" spans="2:2" x14ac:dyDescent="0.2">
      <c r="B376" s="11"/>
    </row>
    <row r="377" spans="2:2" x14ac:dyDescent="0.2">
      <c r="B377" s="11"/>
    </row>
    <row r="378" spans="2:2" x14ac:dyDescent="0.2">
      <c r="B378" s="11"/>
    </row>
    <row r="379" spans="2:2" x14ac:dyDescent="0.2">
      <c r="B379" s="11"/>
    </row>
    <row r="380" spans="2:2" x14ac:dyDescent="0.2">
      <c r="B380" s="11"/>
    </row>
    <row r="381" spans="2:2" x14ac:dyDescent="0.2">
      <c r="B381" s="11"/>
    </row>
    <row r="382" spans="2:2" x14ac:dyDescent="0.2">
      <c r="B382" s="11"/>
    </row>
    <row r="383" spans="2:2" x14ac:dyDescent="0.2">
      <c r="B383" s="11"/>
    </row>
    <row r="384" spans="2:2" x14ac:dyDescent="0.2">
      <c r="B384" s="11"/>
    </row>
    <row r="385" spans="2:2" x14ac:dyDescent="0.2">
      <c r="B385" s="11"/>
    </row>
    <row r="386" spans="2:2" x14ac:dyDescent="0.2">
      <c r="B386" s="11"/>
    </row>
    <row r="387" spans="2:2" x14ac:dyDescent="0.2">
      <c r="B387" s="11"/>
    </row>
    <row r="388" spans="2:2" x14ac:dyDescent="0.2">
      <c r="B388" s="11"/>
    </row>
    <row r="389" spans="2:2" x14ac:dyDescent="0.2">
      <c r="B389" s="11"/>
    </row>
    <row r="390" spans="2:2" x14ac:dyDescent="0.2">
      <c r="B390" s="11"/>
    </row>
    <row r="391" spans="2:2" x14ac:dyDescent="0.2">
      <c r="B391" s="11"/>
    </row>
    <row r="392" spans="2:2" x14ac:dyDescent="0.2">
      <c r="B392" s="11"/>
    </row>
    <row r="393" spans="2:2" x14ac:dyDescent="0.2">
      <c r="B393" s="11"/>
    </row>
    <row r="394" spans="2:2" x14ac:dyDescent="0.2">
      <c r="B394" s="11"/>
    </row>
    <row r="395" spans="2:2" x14ac:dyDescent="0.2">
      <c r="B395" s="11"/>
    </row>
    <row r="396" spans="2:2" x14ac:dyDescent="0.2">
      <c r="B396" s="11"/>
    </row>
    <row r="397" spans="2:2" x14ac:dyDescent="0.2">
      <c r="B397" s="11"/>
    </row>
    <row r="398" spans="2:2" x14ac:dyDescent="0.2">
      <c r="B398" s="11"/>
    </row>
    <row r="399" spans="2:2" x14ac:dyDescent="0.2">
      <c r="B399" s="11"/>
    </row>
    <row r="400" spans="2:2" x14ac:dyDescent="0.2">
      <c r="B400" s="11"/>
    </row>
    <row r="401" spans="2:2" x14ac:dyDescent="0.2">
      <c r="B401" s="11"/>
    </row>
    <row r="402" spans="2:2" x14ac:dyDescent="0.2">
      <c r="B402" s="11"/>
    </row>
    <row r="403" spans="2:2" x14ac:dyDescent="0.2">
      <c r="B403" s="11"/>
    </row>
    <row r="404" spans="2:2" x14ac:dyDescent="0.2">
      <c r="B404" s="11"/>
    </row>
    <row r="405" spans="2:2" x14ac:dyDescent="0.2">
      <c r="B405" s="11"/>
    </row>
    <row r="406" spans="2:2" x14ac:dyDescent="0.2">
      <c r="B406" s="11"/>
    </row>
    <row r="407" spans="2:2" x14ac:dyDescent="0.2">
      <c r="B407" s="11"/>
    </row>
    <row r="408" spans="2:2" x14ac:dyDescent="0.2">
      <c r="B408" s="11"/>
    </row>
    <row r="409" spans="2:2" x14ac:dyDescent="0.2">
      <c r="B409" s="11"/>
    </row>
    <row r="410" spans="2:2" x14ac:dyDescent="0.2">
      <c r="B410" s="11"/>
    </row>
    <row r="411" spans="2:2" x14ac:dyDescent="0.2">
      <c r="B411" s="11"/>
    </row>
    <row r="412" spans="2:2" x14ac:dyDescent="0.2">
      <c r="B412" s="11"/>
    </row>
    <row r="413" spans="2:2" x14ac:dyDescent="0.2">
      <c r="B413" s="11"/>
    </row>
    <row r="414" spans="2:2" x14ac:dyDescent="0.2">
      <c r="B414" s="11"/>
    </row>
    <row r="415" spans="2:2" x14ac:dyDescent="0.2">
      <c r="B415" s="11"/>
    </row>
    <row r="416" spans="2:2" x14ac:dyDescent="0.2">
      <c r="B416" s="11"/>
    </row>
    <row r="417" spans="2:2" x14ac:dyDescent="0.2">
      <c r="B417" s="11"/>
    </row>
    <row r="418" spans="2:2" x14ac:dyDescent="0.2">
      <c r="B418" s="11"/>
    </row>
    <row r="419" spans="2:2" x14ac:dyDescent="0.2">
      <c r="B419" s="11"/>
    </row>
    <row r="420" spans="2:2" x14ac:dyDescent="0.2">
      <c r="B420" s="11"/>
    </row>
    <row r="421" spans="2:2" x14ac:dyDescent="0.2">
      <c r="B421" s="11"/>
    </row>
    <row r="422" spans="2:2" x14ac:dyDescent="0.2">
      <c r="B422" s="11"/>
    </row>
    <row r="423" spans="2:2" x14ac:dyDescent="0.2">
      <c r="B423" s="11"/>
    </row>
    <row r="424" spans="2:2" x14ac:dyDescent="0.2">
      <c r="B424" s="11"/>
    </row>
    <row r="425" spans="2:2" x14ac:dyDescent="0.2">
      <c r="B425" s="11"/>
    </row>
    <row r="426" spans="2:2" x14ac:dyDescent="0.2">
      <c r="B426" s="11"/>
    </row>
    <row r="427" spans="2:2" x14ac:dyDescent="0.2">
      <c r="B427" s="11"/>
    </row>
    <row r="428" spans="2:2" x14ac:dyDescent="0.2">
      <c r="B428" s="11"/>
    </row>
    <row r="429" spans="2:2" x14ac:dyDescent="0.2">
      <c r="B429" s="11"/>
    </row>
    <row r="430" spans="2:2" x14ac:dyDescent="0.2">
      <c r="B430" s="11"/>
    </row>
    <row r="431" spans="2:2" x14ac:dyDescent="0.2">
      <c r="B431" s="11"/>
    </row>
    <row r="432" spans="2:2" x14ac:dyDescent="0.2">
      <c r="B432" s="11"/>
    </row>
    <row r="433" spans="2:2" x14ac:dyDescent="0.2">
      <c r="B433" s="11"/>
    </row>
    <row r="434" spans="2:2" x14ac:dyDescent="0.2">
      <c r="B434" s="11"/>
    </row>
    <row r="435" spans="2:2" x14ac:dyDescent="0.2">
      <c r="B435" s="11"/>
    </row>
    <row r="436" spans="2:2" x14ac:dyDescent="0.2">
      <c r="B436" s="11"/>
    </row>
  </sheetData>
  <mergeCells count="38">
    <mergeCell ref="A62:D62"/>
    <mergeCell ref="A60:L60"/>
    <mergeCell ref="A59:L59"/>
    <mergeCell ref="A38:L38"/>
    <mergeCell ref="A7:L7"/>
    <mergeCell ref="A8:L8"/>
    <mergeCell ref="A11:L11"/>
    <mergeCell ref="I12:L12"/>
    <mergeCell ref="A49:L49"/>
    <mergeCell ref="A54:L54"/>
    <mergeCell ref="A9:L9"/>
    <mergeCell ref="E12:H12"/>
    <mergeCell ref="B12:B13"/>
    <mergeCell ref="C12:D12"/>
    <mergeCell ref="A10:L10"/>
    <mergeCell ref="A12:A13"/>
    <mergeCell ref="A15:L15"/>
    <mergeCell ref="A18:L18"/>
    <mergeCell ref="A19:L19"/>
    <mergeCell ref="A24:L24"/>
    <mergeCell ref="A27:L27"/>
    <mergeCell ref="A25:A26"/>
    <mergeCell ref="B25:B26"/>
    <mergeCell ref="E25:E26"/>
    <mergeCell ref="F25:F26"/>
    <mergeCell ref="I25:I26"/>
    <mergeCell ref="J25:J26"/>
    <mergeCell ref="K25:K26"/>
    <mergeCell ref="L25:L26"/>
    <mergeCell ref="H25:H26"/>
    <mergeCell ref="G25:G26"/>
    <mergeCell ref="A45:L45"/>
    <mergeCell ref="A32:L32"/>
    <mergeCell ref="A35:A37"/>
    <mergeCell ref="E35:E37"/>
    <mergeCell ref="F35:F37"/>
    <mergeCell ref="G35:G37"/>
    <mergeCell ref="H35:H37"/>
  </mergeCells>
  <phoneticPr fontId="0" type="noConversion"/>
  <printOptions horizontalCentered="1"/>
  <pageMargins left="0" right="0" top="1.1811023622047245" bottom="0.59055118110236227" header="0" footer="0"/>
  <pageSetup paperSize="9" scale="83" fitToHeight="0" orientation="landscape" r:id="rId1"/>
  <headerFooter alignWithMargins="0">
    <oddFooter>Страница &amp;P</oddFooter>
  </headerFooter>
  <rowBreaks count="2" manualBreakCount="2">
    <brk id="23" max="11" man="1"/>
    <brk id="4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ВОР №1</vt:lpstr>
      <vt:lpstr>'ВОР №1'!Заголовки_для_печати</vt:lpstr>
      <vt:lpstr>'ВОР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Strekalovskaya Kristina</cp:lastModifiedBy>
  <cp:lastPrinted>2024-04-17T08:51:44Z</cp:lastPrinted>
  <dcterms:created xsi:type="dcterms:W3CDTF">1996-10-08T23:32:33Z</dcterms:created>
  <dcterms:modified xsi:type="dcterms:W3CDTF">2024-05-08T04:07:37Z</dcterms:modified>
</cp:coreProperties>
</file>