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ekalovskaykv\Desktop\Стрекаловская\!!!!2024\!!!!!ПЛАН 2024\ЗИС\!Март 2024\п 33 Ремонт швов и бетона плит верхового откоса\"/>
    </mc:Choice>
  </mc:AlternateContent>
  <bookViews>
    <workbookView xWindow="28680" yWindow="-120" windowWidth="29040" windowHeight="15840"/>
  </bookViews>
  <sheets>
    <sheet name="ВОР №2" sheetId="3" r:id="rId1"/>
  </sheets>
  <definedNames>
    <definedName name="_xlnm.Print_Titles" localSheetId="0">'ВОР №2'!$14:$14</definedName>
    <definedName name="_xlnm.Print_Area" localSheetId="0">'ВОР №2'!$A$1:$L$81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3" l="1"/>
  <c r="K35" i="3" l="1"/>
  <c r="D22" i="3" l="1"/>
  <c r="D20" i="3"/>
  <c r="D26" i="3" l="1"/>
  <c r="D25" i="3" s="1"/>
  <c r="K25" i="3" l="1"/>
  <c r="D33" i="3"/>
  <c r="K23" i="3"/>
  <c r="D23" i="3"/>
  <c r="G23" i="3" s="1"/>
  <c r="G22" i="3"/>
  <c r="D21" i="3"/>
  <c r="G21" i="3" l="1"/>
  <c r="D65" i="3" s="1"/>
  <c r="D28" i="3"/>
  <c r="A17" i="3"/>
  <c r="D58" i="3"/>
  <c r="K30" i="3" l="1"/>
  <c r="D35" i="3"/>
  <c r="D29" i="3"/>
  <c r="D31" i="3" s="1"/>
  <c r="D30" i="3"/>
  <c r="A20" i="3"/>
  <c r="A21" i="3" s="1"/>
  <c r="A22" i="3" s="1"/>
  <c r="A23" i="3" s="1"/>
  <c r="D62" i="3"/>
  <c r="D63" i="3" s="1"/>
  <c r="D60" i="3"/>
  <c r="D61" i="3" s="1"/>
  <c r="K62" i="3"/>
  <c r="K60" i="3"/>
  <c r="D53" i="3"/>
  <c r="K53" i="3" s="1"/>
  <c r="D52" i="3"/>
  <c r="K52" i="3" s="1"/>
  <c r="D50" i="3"/>
  <c r="D51" i="3" s="1"/>
  <c r="D48" i="3"/>
  <c r="D49" i="3" s="1"/>
  <c r="K50" i="3"/>
  <c r="K48" i="3"/>
  <c r="A25" i="3" l="1"/>
  <c r="A28" i="3" s="1"/>
  <c r="A29" i="3" s="1"/>
  <c r="A30" i="3" s="1"/>
  <c r="D54" i="3"/>
  <c r="K54" i="3" s="1"/>
  <c r="D55" i="3"/>
  <c r="K55" i="3" s="1"/>
  <c r="A34" i="3" l="1"/>
  <c r="A35" i="3" s="1"/>
  <c r="A39" i="3" s="1"/>
  <c r="A40" i="3" s="1"/>
  <c r="A41" i="3" s="1"/>
  <c r="A42" i="3" s="1"/>
  <c r="A43" i="3" s="1"/>
  <c r="A44" i="3" s="1"/>
  <c r="A45" i="3" s="1"/>
  <c r="A46" i="3" s="1"/>
  <c r="A31" i="3"/>
  <c r="D46" i="3"/>
  <c r="D59" i="3"/>
  <c r="G58" i="3"/>
  <c r="G45" i="3"/>
  <c r="G44" i="3"/>
  <c r="A65" i="3" l="1"/>
  <c r="G42" i="3"/>
  <c r="G41" i="3"/>
  <c r="G43" i="3" l="1"/>
  <c r="G57" i="3" l="1"/>
  <c r="G40" i="3" l="1"/>
  <c r="A48" i="3" l="1"/>
  <c r="A50" i="3" s="1"/>
  <c r="A52" i="3" s="1"/>
  <c r="A53" i="3" s="1"/>
  <c r="A54" i="3" s="1"/>
  <c r="A55" i="3" s="1"/>
  <c r="A57" i="3" s="1"/>
  <c r="A58" i="3" s="1"/>
  <c r="D66" i="3"/>
  <c r="K65" i="3" s="1"/>
  <c r="A59" i="3" l="1"/>
  <c r="A60" i="3"/>
  <c r="A62" i="3" s="1"/>
  <c r="A66" i="3" s="1"/>
  <c r="A67" i="3" s="1"/>
  <c r="A68" i="3" s="1"/>
  <c r="D67" i="3"/>
  <c r="D68" i="3" s="1"/>
</calcChain>
</file>

<file path=xl/sharedStrings.xml><?xml version="1.0" encoding="utf-8"?>
<sst xmlns="http://schemas.openxmlformats.org/spreadsheetml/2006/main" count="216" uniqueCount="116">
  <si>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</si>
  <si>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</si>
  <si>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</si>
  <si>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</si>
  <si>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</si>
  <si>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</si>
  <si>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</si>
  <si>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</si>
  <si>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</si>
  <si>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</si>
  <si>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кг</t>
  </si>
  <si>
    <t>м2</t>
  </si>
  <si>
    <t>(наименование объекта, станционный номер, инвентарный номер)</t>
  </si>
  <si>
    <t>Начальник ОППР</t>
  </si>
  <si>
    <t>мусор</t>
  </si>
  <si>
    <t>т</t>
  </si>
  <si>
    <t>филиала ООО "ЕвроСибЭнерго-Гидрогенерация" "Братская ГЭС"</t>
  </si>
  <si>
    <t>А.А. Логинов</t>
  </si>
  <si>
    <t>Подрядчик</t>
  </si>
  <si>
    <t>В.Ю. Писарев</t>
  </si>
  <si>
    <t>Служба ЗиС подтверждает необходимость проведения данных видов работ</t>
  </si>
  <si>
    <t>Ведущий инженер службы ЗиС ООО "ЕСЭ-ГГ"</t>
  </si>
  <si>
    <t>О.А. Борус</t>
  </si>
  <si>
    <t>Зам. главного инженера - начальник ПТО</t>
  </si>
  <si>
    <t>м3</t>
  </si>
  <si>
    <t xml:space="preserve">Устранение дефектов поверхности бетона водосливных секций бетонной плиты </t>
  </si>
  <si>
    <t>Начальник СМГТС</t>
  </si>
  <si>
    <t>Ю.А. Золотухин</t>
  </si>
  <si>
    <t>шт</t>
  </si>
  <si>
    <t>м.п.</t>
  </si>
  <si>
    <t>мусор, разрушенный бетон</t>
  </si>
  <si>
    <t xml:space="preserve">м3   </t>
  </si>
  <si>
    <t>грунт, растительность, мусор</t>
  </si>
  <si>
    <t>Затаривание строительного мусора в мешки</t>
  </si>
  <si>
    <t>Перемещение мешков с мусором массой по 25кг вручную на расстояние до 30 м</t>
  </si>
  <si>
    <t>грунт, растительность, мусор, 
разрушенный бетон</t>
  </si>
  <si>
    <t>м</t>
  </si>
  <si>
    <t xml:space="preserve">Промывка бетонной поверхности поврежденных участков и швов мойкой высокого давления </t>
  </si>
  <si>
    <t>Оконтуривание трещин, расположенных на плитах верхового откоса на глубину 20 мм, ширину 30 мм алмазной фрезой 
(двойной рез 177х2)</t>
  </si>
  <si>
    <t>разрушенный бетон</t>
  </si>
  <si>
    <t>Локальная подготовка бетонной поверхности плит верхового откоса:
скалывание ослабленного бетона в области образовавшихся каверн на глубину до 0,05 м</t>
  </si>
  <si>
    <t>м/</t>
  </si>
  <si>
    <t>Восстановление уплотнения разрушенных горизонтальных швов полимерным жгутом из вспененного полиэтилена</t>
  </si>
  <si>
    <t>м2/</t>
  </si>
  <si>
    <t xml:space="preserve">Локальный ремонт бетонных поверхностей: 
- трещин, расположенных на бетонных плитах верхового откоса </t>
  </si>
  <si>
    <t xml:space="preserve">Локальный ремонт бетонных поверхностей: 
- бетонной поверхности плит в области образовавшихся каверн </t>
  </si>
  <si>
    <t>Вилатерм 50 мм уплотнительный шнур (жгут) сплошной</t>
  </si>
  <si>
    <t xml:space="preserve">Раздел 1. Подготовительный работы для безопасного выполнения работ </t>
  </si>
  <si>
    <t>Навеска страховочного троса</t>
  </si>
  <si>
    <t>Навеска рабочего троса</t>
  </si>
  <si>
    <t xml:space="preserve">Анкер клиновой в комплекте 16х200мм </t>
  </si>
  <si>
    <t>растительность</t>
  </si>
  <si>
    <t xml:space="preserve">Промывка бетонной поверхности поврежденных участков плит мойкой высокого давления </t>
  </si>
  <si>
    <t>Восстановление уплотнения разрушенных вертикальных швов полимерным жгутом из вспененного полиэтилена</t>
  </si>
  <si>
    <t>Герметизация  межплитных горизонтальных швов, вручную, шириной 100мм, толщиной до 3мм</t>
  </si>
  <si>
    <t>Герметизация  межплитных вертикальных швов, вручную, шириной 100мм, толщиной до 3мм</t>
  </si>
  <si>
    <t>Очистка межплитных горизонтальных швов от насыпанного грунта с растительностью вручную</t>
  </si>
  <si>
    <t>Очистка межплитных вертикальных швов от насыпанного грунта с растительностью вручную</t>
  </si>
  <si>
    <t>Мешки полипропиленовые</t>
  </si>
  <si>
    <t>Мастика герметизирующая 
"Тэктор 202" 
расход 1,6т/м3
- нанесение мастики на шнур Вилатерм;
- после установки шнура - нанесение на заполненный шов 
- нахлест на горизонтальные части бетонных плит</t>
  </si>
  <si>
    <t>шт/м</t>
  </si>
  <si>
    <t>56/67,2</t>
  </si>
  <si>
    <t>Мелкозернистая бетонная смесь 
БСМ В22,5 П3 F300 W16 (пескобетон)</t>
  </si>
  <si>
    <t>УТВЕРЖДАЮ</t>
  </si>
  <si>
    <t>Локальный ремонт бетонных поверхностей: 
- восстановление геометрии горизонтальных  швов бетонных плит верхового откоса  с предварительным устройством опалубки для формирования граней</t>
  </si>
  <si>
    <t>Локальный ремонт бетонных поверхностей: 
- восстановление геометрии вертикальных  швов бетонных плит верхового откоса  с предварительным устройством  опалубки для формирования граней</t>
  </si>
  <si>
    <r>
      <t xml:space="preserve">Очистка межплитных горизонтальных швов с нарушением герметизирующей обмазки от загрязнений </t>
    </r>
    <r>
      <rPr>
        <sz val="10"/>
        <color rgb="FFFF0000"/>
        <rFont val="Times New Roman"/>
        <family val="1"/>
        <charset val="204"/>
      </rPr>
      <t xml:space="preserve"> (сечение свыше 20 см2)</t>
    </r>
  </si>
  <si>
    <r>
      <t xml:space="preserve">Очистка межплитных вертикальных швов с нарушением герметизирующей обмазки от загрязнений </t>
    </r>
    <r>
      <rPr>
        <sz val="10"/>
        <color rgb="FFFF0000"/>
        <rFont val="Times New Roman"/>
        <family val="1"/>
        <charset val="204"/>
      </rPr>
      <t>(сечение свыше 20 см2)</t>
    </r>
  </si>
  <si>
    <r>
      <t xml:space="preserve">Скалывание ослабленного бетона в области прорастания, образовавшихся каверн и ослабленных горизонтальных швов на глубину до 0,1 м (общей площадью 63,17 м2) </t>
    </r>
    <r>
      <rPr>
        <sz val="10"/>
        <color rgb="FFFF0000"/>
        <rFont val="Times New Roman"/>
        <family val="1"/>
        <charset val="204"/>
      </rPr>
      <t>(сечение свыше 50 см2)</t>
    </r>
  </si>
  <si>
    <r>
      <t>Скалывание ослабленного бетона в области прорастания, образовавшихся каверн и ослабленных вертикальных швов на глубину до 0,1 м (общей площадью 27,70 м2)</t>
    </r>
    <r>
      <rPr>
        <sz val="10"/>
        <color rgb="FFFF0000"/>
        <rFont val="Times New Roman"/>
        <family val="1"/>
        <charset val="204"/>
      </rPr>
      <t xml:space="preserve"> (сечение свыше 50 см2)</t>
    </r>
  </si>
  <si>
    <t>м/м2</t>
  </si>
  <si>
    <t>2323/23,23</t>
  </si>
  <si>
    <t>383/38,3</t>
  </si>
  <si>
    <t>Главный инженер</t>
  </si>
  <si>
    <t>_____________А.В. Боярский</t>
  </si>
  <si>
    <t>"____" _______________2024г.</t>
  </si>
  <si>
    <t>ООО"ЕвроСибЭнерго-Гидрогенерация" филиал Братская ГЭС</t>
  </si>
  <si>
    <t>Очистка бетонной поверхности на расстоянии 150-180 мм от края подготовленной кромки шва от деструктивного бетона, органических отложений при помощи гидро-пескоструйних аппаратов высокого давления</t>
  </si>
  <si>
    <t>Очистка межплитных швов с нарушением герметизирующей обмазки от загрязнений (грунт, растительность, обломки бетона) с извлечением старого уплотнения шва в виде деревянной доски</t>
  </si>
  <si>
    <t>грунт, растительность, разрушенный бетон,  доски</t>
  </si>
  <si>
    <t>Установка нового уплотнения из пеноплекса в полость шва до 30 мм толщиной, с нарезкой в полосы шириной 100 мм</t>
  </si>
  <si>
    <t>ПЕНОПЛЕКС Комфорт 118.5х58.5х3см</t>
  </si>
  <si>
    <t>Очистка бетонной поверхности от пыли на расстоянии 150-180 мм от восстановленной кромки шва при помощи сжатого воздуха</t>
  </si>
  <si>
    <t>Смачивание бетонной поверхности от пыли на расстоянии 150-180 мм от восстановленной кромки шва водой</t>
  </si>
  <si>
    <t xml:space="preserve">Mapelastic. Расход 1,7 кг/м2 при слое 1 мм </t>
  </si>
  <si>
    <t xml:space="preserve"> </t>
  </si>
  <si>
    <t>Погрузо-разгрузочные работы при автомобильных перевозках. Погрузка строительного мусора.</t>
  </si>
  <si>
    <t>Инженер по ОЭиР ЗиС СМГТС</t>
  </si>
  <si>
    <t>Д.Н. Краснов</t>
  </si>
  <si>
    <t>Ведомость объемов работ №1</t>
  </si>
  <si>
    <t>Кварцевый песок 0,8-1,6 мм</t>
  </si>
  <si>
    <t>разрушенный бетон, растительность, песок</t>
  </si>
  <si>
    <t>Полимерная сетка Mapenet 150</t>
  </si>
  <si>
    <t>Скалывание бетона (на гранях шва с двух сторон) перфоратором в области штрабы на глубину до 0,05 м</t>
  </si>
  <si>
    <t>Очистка от  растительности с корнем, грунта и мусора вручную:
- дренажных труб, проходящих под тротуарором с выходом на плиты верхового откоса</t>
  </si>
  <si>
    <t>Этап 1. Подготовка полости шва</t>
  </si>
  <si>
    <t>Этап 2. Установка нового уплотнения шва</t>
  </si>
  <si>
    <t>Этап 3. Восстановление кромки шва</t>
  </si>
  <si>
    <t>Этап 4. Герметизация шва</t>
  </si>
  <si>
    <t>Раздел 3. Очистка и подготовка швов плит крепления верхового откоса ПК 23+81-52+00 (отм. 407-403.46)</t>
  </si>
  <si>
    <t>Раздел 4. Восстановление швов плит крепления верхового откоса ПК 23+81-52+00 (отм. 407-403.46)</t>
  </si>
  <si>
    <t>Раздел 5. Ремонт бетона плит крепления верхового откоса ПК 23+81-52+00</t>
  </si>
  <si>
    <t>Раздел 6. Прочие работы</t>
  </si>
  <si>
    <t>Раздел 2. Восстановление швов между плитами крепления верхового откоса ПК23+81-ПК52+00 (отм. 403.46-400,00)</t>
  </si>
  <si>
    <t xml:space="preserve">Ремонт швов и бетона плит крепления верхового откоса правобережной грунтовой плотины инв. № ТГ0000006.  
</t>
  </si>
  <si>
    <t>Mapegrout Thixotropic - 25 кг упаковка. Расход кг/м2 - 19 кг при толщине слоя 1 см</t>
  </si>
  <si>
    <t>Приготовление ремонтных составов вручную</t>
  </si>
  <si>
    <t>Устройство штрабы по контуру шва с двух сторон при помощи отрезной машины глубиной до 0,05 м на расстоянии в среднем 150 мм от кромки шва</t>
  </si>
  <si>
    <t>Очистка бетонной поверхности подготовленной кромки шва средней шириной 150 мм по обе стороны шва от пыли при помощи сжатого воздуха</t>
  </si>
  <si>
    <t>Смачивание бетонной поверхности подготовленной кромки шва водой до полного насыщения бетона водой без видимых выходов и остатков воды на поверхности</t>
  </si>
  <si>
    <t xml:space="preserve">Восстановление подготовленной кромки шва ремонтными составами класса R4 ГОСТ Р 56378-2015 вручную средней толщиной 50 мм </t>
  </si>
  <si>
    <t>Укладка полимерной сетки</t>
  </si>
  <si>
    <t xml:space="preserve">Нанесение вручную на бетонную поверхность паропроницаемого эластичного защитно-гидроизоляционного покрытия на цементно-полимерной основе в два взаимно перпендикулярных слоя  общей толщиной двух слоев в 2 мм </t>
  </si>
  <si>
    <t>Перевозка грузов I класса автомобилями-самосвалами грузоподъемностью 10 т на расстояние: до 15,6 км на размещение (захоронение), IV класс опасности отходов</t>
  </si>
  <si>
    <r>
      <rPr>
        <b/>
        <i/>
        <sz val="10"/>
        <rFont val="Times New Roman"/>
        <family val="1"/>
        <charset val="204"/>
      </rPr>
      <t>Примечание</t>
    </r>
    <r>
      <rPr>
        <i/>
        <sz val="10"/>
        <rFont val="Times New Roman"/>
        <family val="1"/>
        <charset val="204"/>
      </rPr>
      <t xml:space="preserve">: 
Информацию по точному месту проведения ремонтов швов и бетона облицовки верхового откоса получить перед началом проведения работ  у куратора работ по объекту.
Расчет потребности в материалах, не указанных, принимается по сметным нормам, поставкой подрядчика. 
Вывоз мусора (бетонного лома) осуществляется спец. организацией, имеющей лицензию на право перевозки груза </t>
    </r>
    <r>
      <rPr>
        <i/>
        <sz val="10"/>
        <color rgb="FFFF0000"/>
        <rFont val="Times New Roman"/>
        <family val="1"/>
        <charset val="204"/>
      </rPr>
      <t>IV</t>
    </r>
    <r>
      <rPr>
        <i/>
        <sz val="10"/>
        <rFont val="Times New Roman"/>
        <family val="1"/>
        <charset val="204"/>
      </rPr>
      <t xml:space="preserve"> класса опасности.</t>
    </r>
  </si>
  <si>
    <r>
      <rPr>
        <b/>
        <sz val="10"/>
        <rFont val="Times New Roman"/>
        <family val="1"/>
        <charset val="204"/>
      </rPr>
      <t xml:space="preserve">Условия производства работ:  
</t>
    </r>
    <r>
      <rPr>
        <sz val="10"/>
        <rFont val="Times New Roman"/>
        <family val="1"/>
        <charset val="204"/>
      </rPr>
      <t xml:space="preserve">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</si>
</sst>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19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1" fillId="2" borderId="0" xfId="0" applyFont="1" applyFill="1"/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/>
    </xf>
    <xf numFmtId="0" fontId="0" fillId="2" borderId="0" xfId="0" applyFill="1"/>
    <xf numFmtId="0" fontId="1" fillId="2" borderId="1" xfId="0" applyFont="1" applyFill="1" applyBorder="1" applyAlignment="1">
      <alignment horizontal="left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14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0" fillId="2" borderId="0" xfId="2" applyFont="1" applyFill="1" applyAlignment="1">
      <alignment horizontal="left" vertical="top"/>
    </xf>
    <xf numFmtId="49" fontId="10" fillId="2" borderId="0" xfId="2" applyNumberFormat="1" applyFont="1" applyFill="1" applyAlignment="1">
      <alignment vertical="top"/>
    </xf>
    <xf numFmtId="0" fontId="11" fillId="2" borderId="0" xfId="2" applyFont="1" applyFill="1" applyAlignment="1">
      <alignment vertical="top" wrapText="1"/>
    </xf>
    <xf numFmtId="0" fontId="9" fillId="2" borderId="0" xfId="2" applyFont="1" applyFill="1" applyAlignment="1">
      <alignment vertical="top"/>
    </xf>
    <xf numFmtId="2" fontId="9" fillId="2" borderId="0" xfId="2" applyNumberFormat="1" applyFont="1" applyFill="1" applyAlignment="1">
      <alignment horizontal="center" vertical="top"/>
    </xf>
    <xf numFmtId="0" fontId="13" fillId="2" borderId="0" xfId="1" applyFont="1" applyFill="1" applyAlignment="1">
      <alignment horizontal="left"/>
    </xf>
    <xf numFmtId="0" fontId="12" fillId="2" borderId="0" xfId="2" applyFont="1" applyFill="1" applyAlignment="1">
      <alignment vertical="top"/>
    </xf>
    <xf numFmtId="0" fontId="4" fillId="2" borderId="0" xfId="2" applyFont="1" applyFill="1" applyAlignment="1">
      <alignment vertical="top"/>
    </xf>
    <xf numFmtId="2" fontId="4" fillId="2" borderId="0" xfId="2" applyNumberFormat="1" applyFont="1" applyFill="1" applyAlignment="1">
      <alignment horizontal="center" vertical="top"/>
    </xf>
    <xf numFmtId="0" fontId="12" fillId="2" borderId="0" xfId="0" applyNumberFormat="1" applyFont="1" applyFill="1" applyBorder="1" applyAlignment="1" applyProtection="1">
      <alignment horizontal="left" vertical="top"/>
    </xf>
    <xf numFmtId="0" fontId="4" fillId="2" borderId="0" xfId="0" applyFont="1" applyFill="1"/>
    <xf numFmtId="0" fontId="7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/>
    </xf>
    <xf numFmtId="0" fontId="17" fillId="2" borderId="0" xfId="0" applyFont="1" applyFill="1"/>
    <xf numFmtId="0" fontId="3" fillId="2" borderId="1" xfId="0" applyFont="1" applyFill="1" applyBorder="1" applyAlignment="1">
      <alignment vertical="top"/>
    </xf>
    <xf numFmtId="1" fontId="1" fillId="2" borderId="1" xfId="0" applyNumberFormat="1" applyFont="1" applyFill="1" applyBorder="1" applyAlignment="1" applyProtection="1">
      <alignment horizontal="center" vertical="top"/>
    </xf>
    <xf numFmtId="0" fontId="1" fillId="2" borderId="0" xfId="0" applyFont="1" applyFill="1" applyAlignment="1">
      <alignment horizontal="center" vertical="top"/>
    </xf>
    <xf numFmtId="2" fontId="1" fillId="2" borderId="2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4" fillId="2" borderId="0" xfId="0" applyFont="1" applyFill="1"/>
    <xf numFmtId="0" fontId="3" fillId="2" borderId="0" xfId="0" applyFont="1" applyFill="1"/>
    <xf numFmtId="0" fontId="7" fillId="2" borderId="0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right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vertical="top"/>
    </xf>
    <xf numFmtId="0" fontId="1" fillId="2" borderId="0" xfId="0" applyFont="1" applyFill="1" applyAlignment="1">
      <alignment horizontal="left" vertical="top"/>
    </xf>
    <xf numFmtId="0" fontId="15" fillId="2" borderId="0" xfId="0" applyFont="1" applyFill="1"/>
    <xf numFmtId="0" fontId="9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vertical="top"/>
    </xf>
    <xf numFmtId="1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/>
    <xf numFmtId="0" fontId="17" fillId="2" borderId="0" xfId="0" applyFont="1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2" fontId="1" fillId="2" borderId="0" xfId="0" applyNumberFormat="1" applyFont="1" applyFill="1" applyBorder="1"/>
    <xf numFmtId="0" fontId="3" fillId="2" borderId="0" xfId="0" applyFont="1" applyFill="1" applyBorder="1"/>
    <xf numFmtId="0" fontId="14" fillId="2" borderId="0" xfId="0" applyFont="1" applyFill="1" applyBorder="1"/>
    <xf numFmtId="0" fontId="15" fillId="2" borderId="0" xfId="0" applyFont="1" applyFill="1" applyBorder="1"/>
    <xf numFmtId="0" fontId="1" fillId="2" borderId="0" xfId="0" applyFont="1" applyFill="1" applyBorder="1" applyAlignment="1">
      <alignment horizontal="center" vertical="top"/>
    </xf>
    <xf numFmtId="164" fontId="1" fillId="2" borderId="0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1" fillId="0" borderId="3" xfId="0" applyFont="1" applyFill="1" applyBorder="1" applyAlignment="1"/>
    <xf numFmtId="0" fontId="1" fillId="0" borderId="0" xfId="0" applyFont="1" applyFill="1" applyAlignment="1"/>
    <xf numFmtId="1" fontId="1" fillId="2" borderId="4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7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2" fontId="14" fillId="2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 applyProtection="1">
      <alignment horizontal="center" vertical="top" wrapText="1"/>
    </xf>
    <xf numFmtId="49" fontId="6" fillId="2" borderId="8" xfId="0" applyNumberFormat="1" applyFont="1" applyFill="1" applyBorder="1" applyAlignment="1" applyProtection="1">
      <alignment horizontal="center" vertical="top" wrapText="1"/>
    </xf>
    <xf numFmtId="49" fontId="6" fillId="2" borderId="9" xfId="0" applyNumberFormat="1" applyFont="1" applyFill="1" applyBorder="1" applyAlignment="1" applyProtection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9" fillId="2" borderId="0" xfId="2" applyFont="1" applyFill="1" applyAlignment="1">
      <alignment horizontal="center" vertical="top"/>
    </xf>
    <xf numFmtId="0" fontId="2" fillId="2" borderId="0" xfId="2" applyFont="1" applyFill="1" applyBorder="1" applyAlignment="1">
      <alignment horizontal="center" vertical="top" wrapText="1"/>
    </xf>
    <xf numFmtId="0" fontId="16" fillId="2" borderId="0" xfId="2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center" vertical="top"/>
    </xf>
    <xf numFmtId="0" fontId="1" fillId="2" borderId="0" xfId="0" applyFont="1" applyFill="1" applyAlignment="1">
      <alignment horizontal="center" vertical="top" wrapText="1"/>
    </xf>
    <xf numFmtId="0" fontId="7" fillId="2" borderId="6" xfId="0" applyFont="1" applyFill="1" applyBorder="1" applyAlignment="1">
      <alignment horizontal="left" vertical="top" wrapText="1"/>
    </xf>
    <xf numFmtId="1" fontId="1" fillId="2" borderId="2" xfId="0" applyNumberFormat="1" applyFont="1" applyFill="1" applyBorder="1" applyAlignment="1">
      <alignment horizontal="center" vertical="top"/>
    </xf>
    <xf numFmtId="1" fontId="1" fillId="2" borderId="4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 wrapText="1"/>
    </xf>
    <xf numFmtId="166" fontId="1" fillId="2" borderId="4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4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_дв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6"/>
  <sheetViews>
    <sheetView tabSelected="1" view="pageBreakPreview" topLeftCell="A34" zoomScaleNormal="85" zoomScaleSheetLayoutView="100" workbookViewId="0">
      <selection activeCell="G23" sqref="G23"/>
    </sheetView>
  </sheetViews>
  <sheetFormatPr defaultRowHeight="12.75" outlineLevelRow="1" x14ac:dyDescent="0.2"/>
  <cols>
    <col min="1" max="1" width="5.28515625" style="42" customWidth="1"/>
    <col min="2" max="2" width="38.28515625" style="20" customWidth="1"/>
    <col min="3" max="3" width="10.140625" style="42" bestFit="1" customWidth="1"/>
    <col min="4" max="4" width="11.7109375" style="52" bestFit="1" customWidth="1"/>
    <col min="5" max="5" width="18" style="51" customWidth="1"/>
    <col min="6" max="6" width="6.140625" style="51" customWidth="1"/>
    <col min="7" max="7" width="9.42578125" style="51" customWidth="1"/>
    <col min="8" max="8" width="13.7109375" style="42" customWidth="1"/>
    <col min="9" max="9" width="30.28515625" style="54" customWidth="1"/>
    <col min="10" max="10" width="8.28515625" style="42" customWidth="1"/>
    <col min="11" max="11" width="12.42578125" style="42" customWidth="1"/>
    <col min="12" max="12" width="12.7109375" style="42" customWidth="1"/>
    <col min="13" max="13" width="35.28515625" style="70" customWidth="1"/>
    <col min="14" max="14" width="9.140625" style="70"/>
    <col min="15" max="15" width="10.85546875" style="70" customWidth="1"/>
    <col min="16" max="22" width="9.140625" style="70"/>
    <col min="23" max="16384" width="9.140625" style="1"/>
  </cols>
  <sheetData>
    <row r="1" spans="1:22" ht="15.75" x14ac:dyDescent="0.25">
      <c r="A1" s="25"/>
      <c r="B1" s="26"/>
      <c r="C1" s="27"/>
      <c r="D1" s="27"/>
      <c r="E1" s="27"/>
      <c r="F1" s="27"/>
      <c r="G1" s="27"/>
      <c r="H1" s="27"/>
      <c r="I1" s="27"/>
      <c r="J1" s="28"/>
      <c r="K1" s="29"/>
      <c r="L1" s="58" t="s">
        <v>63</v>
      </c>
    </row>
    <row r="2" spans="1:22" ht="15.75" x14ac:dyDescent="0.25">
      <c r="A2" s="30"/>
      <c r="B2" s="31"/>
      <c r="C2" s="27"/>
      <c r="D2" s="27"/>
      <c r="E2" s="27"/>
      <c r="F2" s="27"/>
      <c r="G2" s="27"/>
      <c r="H2" s="27"/>
      <c r="I2" s="27"/>
      <c r="J2" s="32"/>
      <c r="K2" s="33"/>
      <c r="L2" s="59" t="s">
        <v>73</v>
      </c>
    </row>
    <row r="3" spans="1:22" ht="15.75" x14ac:dyDescent="0.2">
      <c r="A3" s="30"/>
      <c r="B3" s="31"/>
      <c r="C3" s="27"/>
      <c r="D3" s="27"/>
      <c r="E3" s="27"/>
      <c r="F3" s="27"/>
      <c r="G3" s="27"/>
      <c r="H3" s="27"/>
      <c r="I3" s="27"/>
      <c r="J3" s="32"/>
      <c r="K3" s="33"/>
      <c r="L3" s="60" t="s">
        <v>16</v>
      </c>
    </row>
    <row r="4" spans="1:22" ht="15.75" x14ac:dyDescent="0.2">
      <c r="A4" s="30"/>
      <c r="B4" s="34" t="s">
        <v>25</v>
      </c>
      <c r="C4" s="27"/>
      <c r="D4" s="27"/>
      <c r="E4" s="27"/>
      <c r="F4" s="27"/>
      <c r="G4" s="27"/>
      <c r="H4" s="27"/>
      <c r="I4" s="27"/>
      <c r="J4" s="32"/>
      <c r="K4" s="33"/>
      <c r="L4" s="60" t="s">
        <v>74</v>
      </c>
    </row>
    <row r="5" spans="1:22" ht="15.75" x14ac:dyDescent="0.25">
      <c r="A5" s="30"/>
      <c r="B5" s="31"/>
      <c r="C5" s="27"/>
      <c r="D5" s="27"/>
      <c r="E5" s="27"/>
      <c r="F5" s="27"/>
      <c r="G5" s="27"/>
      <c r="H5" s="27"/>
      <c r="I5" s="27"/>
      <c r="J5" s="32"/>
      <c r="K5" s="33"/>
      <c r="L5" s="58" t="s">
        <v>75</v>
      </c>
    </row>
    <row r="6" spans="1:22" ht="15.75" x14ac:dyDescent="0.25">
      <c r="A6" s="30"/>
      <c r="B6" s="31"/>
      <c r="C6" s="27"/>
      <c r="D6" s="27"/>
      <c r="E6" s="27"/>
      <c r="F6" s="27"/>
      <c r="G6" s="27"/>
      <c r="H6" s="27"/>
      <c r="I6" s="27"/>
      <c r="J6" s="32"/>
      <c r="K6" s="33"/>
      <c r="L6" s="58"/>
    </row>
    <row r="7" spans="1:22" s="35" customFormat="1" ht="15.75" x14ac:dyDescent="0.25">
      <c r="A7" s="132" t="s">
        <v>76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2" ht="15.75" x14ac:dyDescent="0.2">
      <c r="A8" s="132" t="s">
        <v>89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1:22" s="35" customFormat="1" ht="15.75" x14ac:dyDescent="0.25">
      <c r="A9" s="133" t="s">
        <v>104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71"/>
      <c r="N9" s="71"/>
      <c r="O9" s="71"/>
      <c r="P9" s="71"/>
      <c r="Q9" s="71"/>
      <c r="R9" s="71"/>
      <c r="S9" s="71"/>
      <c r="T9" s="71"/>
      <c r="U9" s="71"/>
      <c r="V9" s="71"/>
    </row>
    <row r="10" spans="1:22" s="35" customFormat="1" ht="15" x14ac:dyDescent="0.25">
      <c r="A10" s="137" t="s">
        <v>12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71"/>
      <c r="N10" s="71"/>
      <c r="O10" s="71"/>
      <c r="P10" s="71"/>
      <c r="Q10" s="71"/>
      <c r="R10" s="71"/>
      <c r="S10" s="71"/>
      <c r="T10" s="71"/>
      <c r="U10" s="71"/>
      <c r="V10" s="71"/>
    </row>
    <row r="11" spans="1:22" s="36" customFormat="1" ht="18.75" x14ac:dyDescent="0.2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72"/>
      <c r="N11" s="72"/>
      <c r="O11" s="72"/>
      <c r="P11" s="72"/>
      <c r="Q11" s="72"/>
      <c r="R11" s="72"/>
      <c r="S11" s="72"/>
      <c r="T11" s="72"/>
      <c r="U11" s="72"/>
      <c r="V11" s="72"/>
    </row>
    <row r="12" spans="1:22" x14ac:dyDescent="0.2">
      <c r="A12" s="135" t="s">
        <v>0</v>
      </c>
      <c r="B12" s="135" t="s">
        <v>1</v>
      </c>
      <c r="C12" s="136" t="s">
        <v>2</v>
      </c>
      <c r="D12" s="136"/>
      <c r="E12" s="135" t="s">
        <v>3</v>
      </c>
      <c r="F12" s="135"/>
      <c r="G12" s="135"/>
      <c r="H12" s="135"/>
      <c r="I12" s="136" t="s">
        <v>4</v>
      </c>
      <c r="J12" s="136"/>
      <c r="K12" s="136"/>
      <c r="L12" s="136"/>
    </row>
    <row r="13" spans="1:22" ht="56.25" x14ac:dyDescent="0.2">
      <c r="A13" s="135"/>
      <c r="B13" s="135"/>
      <c r="C13" s="64" t="s">
        <v>5</v>
      </c>
      <c r="D13" s="64" t="s">
        <v>6</v>
      </c>
      <c r="E13" s="64" t="s">
        <v>7</v>
      </c>
      <c r="F13" s="64" t="s">
        <v>5</v>
      </c>
      <c r="G13" s="64" t="s">
        <v>6</v>
      </c>
      <c r="H13" s="37" t="s">
        <v>8</v>
      </c>
      <c r="I13" s="64" t="s">
        <v>7</v>
      </c>
      <c r="J13" s="64" t="s">
        <v>5</v>
      </c>
      <c r="K13" s="64" t="s">
        <v>6</v>
      </c>
      <c r="L13" s="64" t="s">
        <v>9</v>
      </c>
    </row>
    <row r="14" spans="1:22" s="39" customFormat="1" ht="11.25" x14ac:dyDescent="0.2">
      <c r="A14" s="38">
        <v>1</v>
      </c>
      <c r="B14" s="38">
        <v>2</v>
      </c>
      <c r="C14" s="38">
        <v>3</v>
      </c>
      <c r="D14" s="38">
        <v>4</v>
      </c>
      <c r="E14" s="37">
        <v>5</v>
      </c>
      <c r="F14" s="37">
        <v>6</v>
      </c>
      <c r="G14" s="37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</row>
    <row r="15" spans="1:22" x14ac:dyDescent="0.2">
      <c r="A15" s="123" t="s">
        <v>47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5"/>
    </row>
    <row r="16" spans="1:22" s="8" customFormat="1" x14ac:dyDescent="0.2">
      <c r="A16" s="64">
        <v>1</v>
      </c>
      <c r="B16" s="9" t="s">
        <v>48</v>
      </c>
      <c r="C16" s="64" t="s">
        <v>28</v>
      </c>
      <c r="D16" s="10">
        <v>56</v>
      </c>
      <c r="E16" s="64"/>
      <c r="F16" s="64"/>
      <c r="G16" s="64"/>
      <c r="H16" s="64"/>
      <c r="I16" s="40"/>
      <c r="J16" s="40"/>
      <c r="K16" s="40"/>
      <c r="L16" s="64"/>
      <c r="M16" s="74"/>
      <c r="N16" s="74"/>
      <c r="O16" s="74"/>
      <c r="P16" s="74"/>
      <c r="Q16" s="74"/>
      <c r="R16" s="74"/>
      <c r="S16" s="74"/>
      <c r="T16" s="74"/>
      <c r="U16" s="74"/>
      <c r="V16" s="74"/>
    </row>
    <row r="17" spans="1:22" s="8" customFormat="1" ht="25.5" x14ac:dyDescent="0.2">
      <c r="A17" s="64">
        <f>A16+1</f>
        <v>2</v>
      </c>
      <c r="B17" s="9" t="s">
        <v>49</v>
      </c>
      <c r="C17" s="64" t="s">
        <v>28</v>
      </c>
      <c r="D17" s="10">
        <v>56</v>
      </c>
      <c r="E17" s="64"/>
      <c r="F17" s="64"/>
      <c r="G17" s="64"/>
      <c r="H17" s="64"/>
      <c r="I17" s="9" t="s">
        <v>50</v>
      </c>
      <c r="J17" s="64" t="s">
        <v>28</v>
      </c>
      <c r="K17" s="10">
        <v>56</v>
      </c>
      <c r="L17" s="64" t="s">
        <v>18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</row>
    <row r="18" spans="1:22" s="8" customFormat="1" x14ac:dyDescent="0.2">
      <c r="A18" s="123" t="s">
        <v>103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5"/>
      <c r="M18" s="74"/>
      <c r="N18" s="74"/>
      <c r="O18" s="74"/>
      <c r="P18" s="74"/>
      <c r="Q18" s="74"/>
      <c r="R18" s="74"/>
      <c r="S18" s="74"/>
      <c r="T18" s="74"/>
      <c r="U18" s="74"/>
      <c r="V18" s="74"/>
    </row>
    <row r="19" spans="1:22" s="8" customFormat="1" x14ac:dyDescent="0.2">
      <c r="A19" s="126" t="s">
        <v>95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8"/>
      <c r="M19" s="74"/>
      <c r="N19" s="74"/>
      <c r="O19" s="74"/>
      <c r="P19" s="74"/>
      <c r="Q19" s="74"/>
      <c r="R19" s="74"/>
      <c r="S19" s="74"/>
      <c r="T19" s="74"/>
      <c r="U19" s="74"/>
      <c r="V19" s="74"/>
    </row>
    <row r="20" spans="1:22" s="8" customFormat="1" ht="51" x14ac:dyDescent="0.2">
      <c r="A20" s="24">
        <f>A17+1</f>
        <v>3</v>
      </c>
      <c r="B20" s="101" t="s">
        <v>107</v>
      </c>
      <c r="C20" s="65" t="s">
        <v>36</v>
      </c>
      <c r="D20" s="66">
        <f>3930*2*0.17</f>
        <v>1336.2</v>
      </c>
      <c r="E20" s="23"/>
      <c r="F20" s="23"/>
      <c r="G20" s="24"/>
      <c r="H20" s="23"/>
      <c r="I20" s="23"/>
      <c r="J20" s="65"/>
      <c r="K20" s="67"/>
      <c r="L20" s="65"/>
      <c r="M20" s="74"/>
      <c r="N20" s="74"/>
      <c r="O20" s="74"/>
      <c r="P20" s="74"/>
      <c r="Q20" s="74"/>
      <c r="R20" s="74"/>
      <c r="S20" s="74"/>
      <c r="T20" s="74"/>
      <c r="U20" s="74"/>
      <c r="V20" s="74"/>
    </row>
    <row r="21" spans="1:22" s="8" customFormat="1" ht="38.25" x14ac:dyDescent="0.2">
      <c r="A21" s="24">
        <f>A20+1</f>
        <v>4</v>
      </c>
      <c r="B21" s="9" t="s">
        <v>93</v>
      </c>
      <c r="C21" s="65" t="s">
        <v>36</v>
      </c>
      <c r="D21" s="66">
        <f>D20</f>
        <v>1336.2</v>
      </c>
      <c r="E21" s="68" t="s">
        <v>39</v>
      </c>
      <c r="F21" s="68" t="s">
        <v>15</v>
      </c>
      <c r="G21" s="2">
        <f>D21*0.15*0.05*2.4</f>
        <v>24.051600000000004</v>
      </c>
      <c r="H21" s="91" t="s">
        <v>14</v>
      </c>
      <c r="I21" s="23"/>
      <c r="J21" s="65"/>
      <c r="K21" s="67"/>
      <c r="L21" s="65"/>
      <c r="M21" s="74"/>
      <c r="N21" s="74"/>
      <c r="O21" s="74"/>
      <c r="P21" s="74"/>
      <c r="Q21" s="74"/>
      <c r="R21" s="74"/>
      <c r="S21" s="74"/>
      <c r="T21" s="74"/>
      <c r="U21" s="74"/>
      <c r="V21" s="74"/>
    </row>
    <row r="22" spans="1:22" s="8" customFormat="1" ht="63.75" x14ac:dyDescent="0.2">
      <c r="A22" s="24">
        <f t="shared" ref="A22:A23" si="0">A21+1</f>
        <v>5</v>
      </c>
      <c r="B22" s="9" t="s">
        <v>78</v>
      </c>
      <c r="C22" s="65" t="s">
        <v>36</v>
      </c>
      <c r="D22" s="66">
        <f>3930*0.17</f>
        <v>668.1</v>
      </c>
      <c r="E22" s="68" t="s">
        <v>79</v>
      </c>
      <c r="F22" s="68" t="s">
        <v>15</v>
      </c>
      <c r="G22" s="2">
        <f>D22*0.02*0.1*1.8</f>
        <v>2.40516</v>
      </c>
      <c r="H22" s="91" t="s">
        <v>14</v>
      </c>
      <c r="I22" s="23"/>
      <c r="J22" s="65"/>
      <c r="K22" s="67"/>
      <c r="L22" s="65"/>
      <c r="M22" s="74"/>
      <c r="N22" s="74"/>
      <c r="O22" s="74"/>
      <c r="P22" s="74"/>
      <c r="Q22" s="74"/>
      <c r="R22" s="74"/>
      <c r="S22" s="74"/>
      <c r="T22" s="74"/>
      <c r="U22" s="74"/>
      <c r="V22" s="74"/>
    </row>
    <row r="23" spans="1:22" s="8" customFormat="1" ht="64.5" customHeight="1" x14ac:dyDescent="0.2">
      <c r="A23" s="24">
        <f t="shared" si="0"/>
        <v>6</v>
      </c>
      <c r="B23" s="22" t="s">
        <v>77</v>
      </c>
      <c r="C23" s="65" t="s">
        <v>11</v>
      </c>
      <c r="D23" s="66">
        <f>D22*0.15*2</f>
        <v>200.43</v>
      </c>
      <c r="E23" s="68" t="s">
        <v>91</v>
      </c>
      <c r="F23" s="68" t="s">
        <v>15</v>
      </c>
      <c r="G23" s="2">
        <f>D23*0.005*1.8</f>
        <v>1.8038700000000003</v>
      </c>
      <c r="H23" s="91" t="s">
        <v>14</v>
      </c>
      <c r="I23" s="22" t="s">
        <v>90</v>
      </c>
      <c r="J23" s="65" t="s">
        <v>10</v>
      </c>
      <c r="K23" s="66">
        <f>D22*0.15*8.5*2</f>
        <v>1703.655</v>
      </c>
      <c r="L23" s="90" t="s">
        <v>18</v>
      </c>
      <c r="M23" s="74"/>
      <c r="N23" s="74"/>
      <c r="O23" s="74"/>
      <c r="P23" s="74"/>
      <c r="Q23" s="74"/>
      <c r="R23" s="74"/>
      <c r="S23" s="74"/>
      <c r="T23" s="74"/>
      <c r="U23" s="74"/>
      <c r="V23" s="74"/>
    </row>
    <row r="24" spans="1:22" s="8" customFormat="1" x14ac:dyDescent="0.2">
      <c r="A24" s="126" t="s">
        <v>96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8"/>
      <c r="M24" s="74"/>
      <c r="N24" s="74"/>
      <c r="O24" s="74"/>
      <c r="P24" s="74"/>
      <c r="Q24" s="74"/>
      <c r="R24" s="74"/>
      <c r="S24" s="74"/>
      <c r="T24" s="74"/>
      <c r="U24" s="74"/>
      <c r="V24" s="74"/>
    </row>
    <row r="25" spans="1:22" s="8" customFormat="1" x14ac:dyDescent="0.2">
      <c r="A25" s="120">
        <f>A23+1</f>
        <v>7</v>
      </c>
      <c r="B25" s="121" t="s">
        <v>80</v>
      </c>
      <c r="C25" s="65" t="s">
        <v>24</v>
      </c>
      <c r="D25" s="93">
        <f>0.03*0.1*D26</f>
        <v>2.0043000000000002</v>
      </c>
      <c r="E25" s="122"/>
      <c r="F25" s="122"/>
      <c r="G25" s="122"/>
      <c r="H25" s="122"/>
      <c r="I25" s="129" t="s">
        <v>81</v>
      </c>
      <c r="J25" s="130" t="s">
        <v>24</v>
      </c>
      <c r="K25" s="131">
        <f>D26*0.03*0.1*1.02</f>
        <v>2.0443860000000003</v>
      </c>
      <c r="L25" s="130" t="s">
        <v>18</v>
      </c>
      <c r="M25" s="74"/>
      <c r="N25" s="74"/>
      <c r="O25" s="74"/>
      <c r="P25" s="74"/>
      <c r="Q25" s="74"/>
      <c r="R25" s="74"/>
      <c r="S25" s="74"/>
      <c r="T25" s="74"/>
      <c r="U25" s="74"/>
      <c r="V25" s="74"/>
    </row>
    <row r="26" spans="1:22" s="8" customFormat="1" ht="27.75" customHeight="1" x14ac:dyDescent="0.2">
      <c r="A26" s="120"/>
      <c r="B26" s="121"/>
      <c r="C26" s="65" t="s">
        <v>36</v>
      </c>
      <c r="D26" s="66">
        <f>D22</f>
        <v>668.1</v>
      </c>
      <c r="E26" s="122"/>
      <c r="F26" s="122"/>
      <c r="G26" s="122"/>
      <c r="H26" s="122"/>
      <c r="I26" s="129"/>
      <c r="J26" s="130"/>
      <c r="K26" s="131"/>
      <c r="L26" s="130"/>
      <c r="M26" s="74"/>
      <c r="N26" s="74"/>
      <c r="O26" s="74"/>
      <c r="P26" s="74"/>
      <c r="Q26" s="74"/>
      <c r="R26" s="74"/>
      <c r="S26" s="74"/>
      <c r="T26" s="74"/>
      <c r="U26" s="74"/>
      <c r="V26" s="74"/>
    </row>
    <row r="27" spans="1:22" s="8" customFormat="1" ht="12.75" customHeight="1" x14ac:dyDescent="0.2">
      <c r="A27" s="126" t="s">
        <v>97</v>
      </c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8"/>
      <c r="M27" s="74"/>
      <c r="N27" s="74"/>
      <c r="O27" s="74"/>
      <c r="P27" s="74"/>
      <c r="Q27" s="74"/>
      <c r="R27" s="74"/>
      <c r="S27" s="74"/>
      <c r="T27" s="74"/>
      <c r="U27" s="74"/>
      <c r="V27" s="74"/>
    </row>
    <row r="28" spans="1:22" s="8" customFormat="1" ht="51" x14ac:dyDescent="0.2">
      <c r="A28" s="24">
        <f>A25+1</f>
        <v>8</v>
      </c>
      <c r="B28" s="106" t="s">
        <v>108</v>
      </c>
      <c r="C28" s="65" t="s">
        <v>11</v>
      </c>
      <c r="D28" s="66">
        <f>D21*0.15</f>
        <v>200.43</v>
      </c>
      <c r="E28" s="65"/>
      <c r="F28" s="65"/>
      <c r="G28" s="67"/>
      <c r="H28" s="65"/>
      <c r="I28" s="22"/>
      <c r="J28" s="65"/>
      <c r="K28" s="67"/>
      <c r="L28" s="65"/>
      <c r="M28" s="74"/>
      <c r="N28" s="74"/>
      <c r="O28" s="74"/>
      <c r="P28" s="74"/>
      <c r="Q28" s="74"/>
      <c r="R28" s="74"/>
      <c r="S28" s="74"/>
      <c r="T28" s="74"/>
      <c r="U28" s="74"/>
      <c r="V28" s="74"/>
    </row>
    <row r="29" spans="1:22" s="8" customFormat="1" ht="53.25" customHeight="1" x14ac:dyDescent="0.2">
      <c r="A29" s="24">
        <f t="shared" ref="A29:A31" si="1">A28+1</f>
        <v>9</v>
      </c>
      <c r="B29" s="106" t="s">
        <v>109</v>
      </c>
      <c r="C29" s="65" t="s">
        <v>11</v>
      </c>
      <c r="D29" s="66">
        <f>D28</f>
        <v>200.43</v>
      </c>
      <c r="E29" s="92"/>
      <c r="F29" s="92"/>
      <c r="G29" s="92"/>
      <c r="H29" s="92"/>
      <c r="I29" s="92"/>
      <c r="J29" s="92"/>
      <c r="K29" s="92"/>
      <c r="L29" s="92"/>
      <c r="M29" s="74"/>
      <c r="N29" s="74"/>
      <c r="O29" s="74"/>
      <c r="P29" s="74"/>
      <c r="Q29" s="74"/>
      <c r="R29" s="74"/>
      <c r="S29" s="74"/>
      <c r="T29" s="74"/>
      <c r="U29" s="74"/>
      <c r="V29" s="74"/>
    </row>
    <row r="30" spans="1:22" s="8" customFormat="1" ht="42" customHeight="1" x14ac:dyDescent="0.2">
      <c r="A30" s="24">
        <f t="shared" si="1"/>
        <v>10</v>
      </c>
      <c r="B30" s="111" t="s">
        <v>106</v>
      </c>
      <c r="C30" s="65" t="s">
        <v>24</v>
      </c>
      <c r="D30" s="66">
        <f>D28*0.05</f>
        <v>10.021500000000001</v>
      </c>
      <c r="E30" s="65"/>
      <c r="F30" s="65"/>
      <c r="G30" s="67"/>
      <c r="H30" s="65"/>
      <c r="I30" s="94" t="s">
        <v>105</v>
      </c>
      <c r="J30" s="95" t="s">
        <v>10</v>
      </c>
      <c r="K30" s="103">
        <f>D28*19*5</f>
        <v>19040.849999999999</v>
      </c>
      <c r="L30" s="97" t="s">
        <v>18</v>
      </c>
      <c r="M30" s="74"/>
      <c r="N30" s="74"/>
      <c r="O30" s="74"/>
      <c r="P30" s="74"/>
      <c r="Q30" s="74"/>
      <c r="R30" s="74"/>
      <c r="S30" s="74"/>
      <c r="T30" s="74"/>
      <c r="U30" s="74"/>
      <c r="V30" s="74"/>
    </row>
    <row r="31" spans="1:22" s="8" customFormat="1" ht="42.75" customHeight="1" x14ac:dyDescent="0.2">
      <c r="A31" s="105">
        <f t="shared" si="1"/>
        <v>11</v>
      </c>
      <c r="B31" s="106" t="s">
        <v>110</v>
      </c>
      <c r="C31" s="102" t="s">
        <v>24</v>
      </c>
      <c r="D31" s="103">
        <f>D29</f>
        <v>200.43</v>
      </c>
      <c r="E31" s="102"/>
      <c r="F31" s="102"/>
      <c r="G31" s="67"/>
      <c r="H31" s="102"/>
      <c r="I31" s="101"/>
      <c r="J31" s="102"/>
      <c r="K31" s="96"/>
      <c r="L31" s="97"/>
      <c r="M31" s="74"/>
      <c r="N31" s="74"/>
      <c r="O31" s="74"/>
      <c r="P31" s="74"/>
      <c r="Q31" s="74"/>
      <c r="R31" s="74"/>
      <c r="S31" s="74"/>
      <c r="T31" s="74"/>
      <c r="U31" s="74"/>
      <c r="V31" s="74"/>
    </row>
    <row r="32" spans="1:22" s="8" customFormat="1" x14ac:dyDescent="0.2">
      <c r="A32" s="126" t="s">
        <v>98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8"/>
      <c r="M32" s="74"/>
      <c r="N32" s="74"/>
      <c r="O32" s="74"/>
      <c r="P32" s="74"/>
      <c r="Q32" s="74"/>
      <c r="R32" s="74"/>
      <c r="S32" s="74"/>
      <c r="T32" s="74"/>
      <c r="U32" s="74"/>
      <c r="V32" s="74"/>
    </row>
    <row r="33" spans="1:22" s="8" customFormat="1" ht="38.25" x14ac:dyDescent="0.2">
      <c r="A33" s="24">
        <v>12</v>
      </c>
      <c r="B33" s="9" t="s">
        <v>82</v>
      </c>
      <c r="C33" s="65" t="s">
        <v>11</v>
      </c>
      <c r="D33" s="66">
        <f>D26*0.15*2</f>
        <v>200.43</v>
      </c>
      <c r="E33" s="65"/>
      <c r="F33" s="65"/>
      <c r="G33" s="67"/>
      <c r="H33" s="65"/>
      <c r="I33" s="22"/>
      <c r="J33" s="65"/>
      <c r="K33" s="67"/>
      <c r="L33" s="65"/>
      <c r="M33" s="74"/>
      <c r="N33" s="74"/>
      <c r="O33" s="74"/>
      <c r="P33" s="74"/>
      <c r="Q33" s="74"/>
      <c r="R33" s="74"/>
      <c r="S33" s="74"/>
      <c r="T33" s="74"/>
      <c r="U33" s="74"/>
      <c r="V33" s="74"/>
    </row>
    <row r="34" spans="1:22" s="8" customFormat="1" ht="38.25" x14ac:dyDescent="0.2">
      <c r="A34" s="24">
        <f t="shared" ref="A34" si="2">A33+1</f>
        <v>13</v>
      </c>
      <c r="B34" s="9" t="s">
        <v>83</v>
      </c>
      <c r="C34" s="65" t="s">
        <v>11</v>
      </c>
      <c r="D34" s="113">
        <f>D33</f>
        <v>200.43</v>
      </c>
      <c r="E34" s="65"/>
      <c r="F34" s="65"/>
      <c r="G34" s="67"/>
      <c r="H34" s="65"/>
      <c r="I34" s="22"/>
      <c r="J34" s="65"/>
      <c r="K34" s="67"/>
      <c r="L34" s="65"/>
      <c r="M34" s="74"/>
      <c r="N34" s="74"/>
      <c r="O34" s="74"/>
      <c r="P34" s="74"/>
      <c r="Q34" s="74"/>
      <c r="R34" s="74"/>
      <c r="S34" s="74"/>
      <c r="T34" s="74"/>
      <c r="U34" s="74"/>
      <c r="V34" s="74"/>
    </row>
    <row r="35" spans="1:22" s="8" customFormat="1" ht="25.5" customHeight="1" x14ac:dyDescent="0.2">
      <c r="A35" s="117">
        <f>A34+1</f>
        <v>14</v>
      </c>
      <c r="B35" s="109" t="s">
        <v>106</v>
      </c>
      <c r="C35" s="104" t="s">
        <v>24</v>
      </c>
      <c r="D35" s="112">
        <f>(D28+D33)*0.002</f>
        <v>0.8017200000000001</v>
      </c>
      <c r="E35" s="114"/>
      <c r="F35" s="114"/>
      <c r="G35" s="117"/>
      <c r="H35" s="114"/>
      <c r="I35" s="98" t="s">
        <v>84</v>
      </c>
      <c r="J35" s="99" t="s">
        <v>10</v>
      </c>
      <c r="K35" s="100">
        <f>D36*1.7*2</f>
        <v>1362.924</v>
      </c>
      <c r="L35" s="99" t="s">
        <v>18</v>
      </c>
      <c r="M35" s="74"/>
      <c r="N35" s="74"/>
      <c r="O35" s="74"/>
      <c r="P35" s="74"/>
      <c r="Q35" s="74"/>
      <c r="R35" s="74"/>
      <c r="S35" s="74"/>
      <c r="T35" s="74"/>
      <c r="U35" s="74"/>
      <c r="V35" s="74"/>
    </row>
    <row r="36" spans="1:22" s="8" customFormat="1" ht="89.25" customHeight="1" x14ac:dyDescent="0.2">
      <c r="A36" s="118"/>
      <c r="B36" s="107" t="s">
        <v>112</v>
      </c>
      <c r="C36" s="104" t="s">
        <v>11</v>
      </c>
      <c r="D36" s="108">
        <v>400.86</v>
      </c>
      <c r="E36" s="115"/>
      <c r="F36" s="115"/>
      <c r="G36" s="118"/>
      <c r="H36" s="115"/>
      <c r="I36" s="98"/>
      <c r="J36" s="99"/>
      <c r="K36" s="100"/>
      <c r="L36" s="99"/>
      <c r="M36" s="74"/>
      <c r="N36" s="74"/>
      <c r="O36" s="74"/>
      <c r="P36" s="74"/>
      <c r="Q36" s="74"/>
      <c r="R36" s="74"/>
      <c r="S36" s="74"/>
      <c r="T36" s="74"/>
      <c r="U36" s="74"/>
      <c r="V36" s="74"/>
    </row>
    <row r="37" spans="1:22" s="8" customFormat="1" ht="22.5" customHeight="1" x14ac:dyDescent="0.2">
      <c r="A37" s="119"/>
      <c r="B37" s="110" t="s">
        <v>111</v>
      </c>
      <c r="C37" s="104" t="s">
        <v>11</v>
      </c>
      <c r="D37" s="108">
        <v>400.86</v>
      </c>
      <c r="E37" s="116"/>
      <c r="F37" s="116"/>
      <c r="G37" s="119"/>
      <c r="H37" s="116"/>
      <c r="I37" s="98" t="s">
        <v>92</v>
      </c>
      <c r="J37" s="99" t="s">
        <v>11</v>
      </c>
      <c r="K37" s="100">
        <v>400.86</v>
      </c>
      <c r="L37" s="99" t="s">
        <v>18</v>
      </c>
      <c r="M37" s="74"/>
      <c r="N37" s="74"/>
      <c r="O37" s="74"/>
      <c r="P37" s="74"/>
      <c r="Q37" s="74"/>
      <c r="R37" s="74"/>
      <c r="S37" s="74"/>
      <c r="T37" s="74"/>
      <c r="U37" s="74"/>
      <c r="V37" s="74"/>
    </row>
    <row r="38" spans="1:22" hidden="1" outlineLevel="1" x14ac:dyDescent="0.2">
      <c r="A38" s="123" t="s">
        <v>99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5"/>
    </row>
    <row r="39" spans="1:22" ht="63.75" hidden="1" outlineLevel="1" x14ac:dyDescent="0.2">
      <c r="A39" s="41">
        <f>A35+1</f>
        <v>15</v>
      </c>
      <c r="B39" s="62" t="s">
        <v>94</v>
      </c>
      <c r="C39" s="63" t="s">
        <v>60</v>
      </c>
      <c r="D39" s="82" t="s">
        <v>61</v>
      </c>
      <c r="E39" s="63" t="s">
        <v>32</v>
      </c>
      <c r="F39" s="63" t="s">
        <v>15</v>
      </c>
      <c r="G39" s="43">
        <v>1.1200000000000001</v>
      </c>
      <c r="H39" s="64" t="s">
        <v>14</v>
      </c>
      <c r="I39" s="19"/>
      <c r="J39" s="19"/>
      <c r="K39" s="19"/>
      <c r="L39" s="19"/>
      <c r="M39" s="4"/>
    </row>
    <row r="40" spans="1:22" ht="38.25" hidden="1" outlineLevel="1" x14ac:dyDescent="0.2">
      <c r="A40" s="41">
        <f>A39+1</f>
        <v>16</v>
      </c>
      <c r="B40" s="9" t="s">
        <v>66</v>
      </c>
      <c r="C40" s="64" t="s">
        <v>36</v>
      </c>
      <c r="D40" s="16">
        <v>62.2</v>
      </c>
      <c r="E40" s="64" t="s">
        <v>30</v>
      </c>
      <c r="F40" s="64" t="s">
        <v>15</v>
      </c>
      <c r="G40" s="17">
        <f>D40*0.05*0.05*1.8</f>
        <v>0.27990000000000004</v>
      </c>
      <c r="H40" s="64" t="s">
        <v>14</v>
      </c>
      <c r="I40" s="18"/>
      <c r="J40" s="64"/>
      <c r="K40" s="17"/>
      <c r="L40" s="64"/>
      <c r="M40" s="75"/>
    </row>
    <row r="41" spans="1:22" ht="38.25" hidden="1" outlineLevel="1" x14ac:dyDescent="0.2">
      <c r="A41" s="41">
        <f t="shared" ref="A41:A46" si="3">A40+1</f>
        <v>17</v>
      </c>
      <c r="B41" s="9" t="s">
        <v>67</v>
      </c>
      <c r="C41" s="64" t="s">
        <v>36</v>
      </c>
      <c r="D41" s="16">
        <v>382.9</v>
      </c>
      <c r="E41" s="64" t="s">
        <v>30</v>
      </c>
      <c r="F41" s="64" t="s">
        <v>15</v>
      </c>
      <c r="G41" s="17">
        <f>D41*0.05*0.05*1.8</f>
        <v>1.7230500000000002</v>
      </c>
      <c r="H41" s="64" t="s">
        <v>14</v>
      </c>
      <c r="I41" s="18"/>
      <c r="J41" s="64"/>
      <c r="K41" s="17"/>
      <c r="L41" s="64"/>
      <c r="M41" s="75"/>
    </row>
    <row r="42" spans="1:22" ht="63.75" hidden="1" outlineLevel="1" x14ac:dyDescent="0.2">
      <c r="A42" s="41">
        <f t="shared" si="3"/>
        <v>18</v>
      </c>
      <c r="B42" s="9" t="s">
        <v>68</v>
      </c>
      <c r="C42" s="64" t="s">
        <v>36</v>
      </c>
      <c r="D42" s="17">
        <v>174.6</v>
      </c>
      <c r="E42" s="63" t="s">
        <v>35</v>
      </c>
      <c r="F42" s="63" t="s">
        <v>15</v>
      </c>
      <c r="G42" s="17">
        <f>D42*0.361*0.1*1.8</f>
        <v>11.345507999999999</v>
      </c>
      <c r="H42" s="64" t="s">
        <v>14</v>
      </c>
      <c r="I42" s="19"/>
      <c r="J42" s="19"/>
      <c r="K42" s="19"/>
      <c r="L42" s="19"/>
      <c r="M42" s="75"/>
    </row>
    <row r="43" spans="1:22" ht="63.75" hidden="1" outlineLevel="1" x14ac:dyDescent="0.2">
      <c r="A43" s="41">
        <f t="shared" si="3"/>
        <v>19</v>
      </c>
      <c r="B43" s="9" t="s">
        <v>69</v>
      </c>
      <c r="C43" s="64" t="s">
        <v>36</v>
      </c>
      <c r="D43" s="17">
        <v>147.6</v>
      </c>
      <c r="E43" s="63" t="s">
        <v>35</v>
      </c>
      <c r="F43" s="63" t="s">
        <v>15</v>
      </c>
      <c r="G43" s="17">
        <f>D43*0.187*0.1*1.8</f>
        <v>4.968216</v>
      </c>
      <c r="H43" s="64" t="s">
        <v>14</v>
      </c>
      <c r="I43" s="19"/>
      <c r="J43" s="19"/>
      <c r="K43" s="19"/>
      <c r="L43" s="19"/>
      <c r="M43" s="75"/>
    </row>
    <row r="44" spans="1:22" ht="38.25" hidden="1" outlineLevel="1" x14ac:dyDescent="0.2">
      <c r="A44" s="41">
        <f t="shared" si="3"/>
        <v>20</v>
      </c>
      <c r="B44" s="9" t="s">
        <v>56</v>
      </c>
      <c r="C44" s="21" t="s">
        <v>70</v>
      </c>
      <c r="D44" s="44" t="s">
        <v>71</v>
      </c>
      <c r="E44" s="64" t="s">
        <v>51</v>
      </c>
      <c r="F44" s="64" t="s">
        <v>15</v>
      </c>
      <c r="G44" s="17">
        <f>2323*0.1*0.03*1.8</f>
        <v>12.5442</v>
      </c>
      <c r="H44" s="64" t="s">
        <v>14</v>
      </c>
      <c r="I44" s="18"/>
      <c r="J44" s="64"/>
      <c r="K44" s="17"/>
      <c r="L44" s="64"/>
      <c r="M44" s="75"/>
    </row>
    <row r="45" spans="1:22" ht="38.25" hidden="1" outlineLevel="1" x14ac:dyDescent="0.2">
      <c r="A45" s="41">
        <f t="shared" si="3"/>
        <v>21</v>
      </c>
      <c r="B45" s="9" t="s">
        <v>57</v>
      </c>
      <c r="C45" s="21" t="s">
        <v>70</v>
      </c>
      <c r="D45" s="44" t="s">
        <v>72</v>
      </c>
      <c r="E45" s="64" t="s">
        <v>51</v>
      </c>
      <c r="F45" s="64" t="s">
        <v>15</v>
      </c>
      <c r="G45" s="17">
        <f>383*0.1*0.03*1.8</f>
        <v>2.0682</v>
      </c>
      <c r="H45" s="64" t="s">
        <v>14</v>
      </c>
      <c r="I45" s="18"/>
      <c r="J45" s="64"/>
      <c r="K45" s="17"/>
      <c r="L45" s="64"/>
      <c r="M45" s="75"/>
    </row>
    <row r="46" spans="1:22" ht="38.25" hidden="1" outlineLevel="1" x14ac:dyDescent="0.2">
      <c r="A46" s="41">
        <f t="shared" si="3"/>
        <v>22</v>
      </c>
      <c r="B46" s="9" t="s">
        <v>37</v>
      </c>
      <c r="C46" s="64" t="s">
        <v>11</v>
      </c>
      <c r="D46" s="16">
        <f>(D40*0.1+D41*0.1+D42+D43+2323*0.1+383*0.1)</f>
        <v>637.30999999999995</v>
      </c>
      <c r="E46" s="9"/>
      <c r="F46" s="64"/>
      <c r="G46" s="64"/>
      <c r="H46" s="64"/>
      <c r="I46" s="18"/>
      <c r="J46" s="64"/>
      <c r="K46" s="64"/>
      <c r="L46" s="64"/>
    </row>
    <row r="47" spans="1:22" s="8" customFormat="1" hidden="1" outlineLevel="1" x14ac:dyDescent="0.2">
      <c r="A47" s="146" t="s">
        <v>100</v>
      </c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74"/>
      <c r="N47" s="74"/>
      <c r="O47" s="74"/>
      <c r="P47" s="74"/>
      <c r="Q47" s="74"/>
      <c r="R47" s="74"/>
      <c r="S47" s="74"/>
      <c r="T47" s="74"/>
      <c r="U47" s="74"/>
      <c r="V47" s="74"/>
    </row>
    <row r="48" spans="1:22" hidden="1" outlineLevel="1" x14ac:dyDescent="0.2">
      <c r="A48" s="140">
        <f>A46+1</f>
        <v>23</v>
      </c>
      <c r="B48" s="142" t="s">
        <v>64</v>
      </c>
      <c r="C48" s="64" t="s">
        <v>36</v>
      </c>
      <c r="D48" s="17">
        <f>D42</f>
        <v>174.6</v>
      </c>
      <c r="E48" s="144"/>
      <c r="F48" s="144"/>
      <c r="G48" s="144"/>
      <c r="H48" s="144"/>
      <c r="I48" s="142" t="s">
        <v>62</v>
      </c>
      <c r="J48" s="147" t="s">
        <v>31</v>
      </c>
      <c r="K48" s="149">
        <f>3.49*1.02</f>
        <v>3.5598000000000001</v>
      </c>
      <c r="L48" s="147" t="s">
        <v>18</v>
      </c>
    </row>
    <row r="49" spans="1:19" hidden="1" outlineLevel="1" x14ac:dyDescent="0.2">
      <c r="A49" s="141"/>
      <c r="B49" s="143"/>
      <c r="C49" s="82" t="s">
        <v>24</v>
      </c>
      <c r="D49" s="14">
        <f>D48*0.1*0.2</f>
        <v>3.4920000000000004</v>
      </c>
      <c r="E49" s="145"/>
      <c r="F49" s="145"/>
      <c r="G49" s="145"/>
      <c r="H49" s="145"/>
      <c r="I49" s="143"/>
      <c r="J49" s="148"/>
      <c r="K49" s="150"/>
      <c r="L49" s="148"/>
      <c r="M49" s="12"/>
    </row>
    <row r="50" spans="1:19" hidden="1" outlineLevel="1" x14ac:dyDescent="0.2">
      <c r="A50" s="140">
        <f>A48+1</f>
        <v>24</v>
      </c>
      <c r="B50" s="142" t="s">
        <v>65</v>
      </c>
      <c r="C50" s="64" t="s">
        <v>36</v>
      </c>
      <c r="D50" s="17">
        <f>D43</f>
        <v>147.6</v>
      </c>
      <c r="E50" s="144"/>
      <c r="F50" s="144"/>
      <c r="G50" s="144"/>
      <c r="H50" s="144"/>
      <c r="I50" s="142" t="s">
        <v>62</v>
      </c>
      <c r="J50" s="147" t="s">
        <v>31</v>
      </c>
      <c r="K50" s="149">
        <f>2.95*1.02</f>
        <v>3.0090000000000003</v>
      </c>
      <c r="L50" s="147" t="s">
        <v>18</v>
      </c>
    </row>
    <row r="51" spans="1:19" hidden="1" outlineLevel="1" x14ac:dyDescent="0.2">
      <c r="A51" s="141"/>
      <c r="B51" s="143"/>
      <c r="C51" s="82" t="s">
        <v>24</v>
      </c>
      <c r="D51" s="14">
        <f>D50*0.1*0.2</f>
        <v>2.952</v>
      </c>
      <c r="E51" s="145"/>
      <c r="F51" s="145"/>
      <c r="G51" s="145"/>
      <c r="H51" s="145"/>
      <c r="I51" s="143"/>
      <c r="J51" s="148"/>
      <c r="K51" s="150"/>
      <c r="L51" s="148"/>
      <c r="M51" s="12"/>
    </row>
    <row r="52" spans="1:19" ht="38.25" hidden="1" outlineLevel="1" x14ac:dyDescent="0.2">
      <c r="A52" s="15">
        <f>A50+1</f>
        <v>25</v>
      </c>
      <c r="B52" s="62" t="s">
        <v>42</v>
      </c>
      <c r="C52" s="63" t="s">
        <v>29</v>
      </c>
      <c r="D52" s="45">
        <f>D40+D42</f>
        <v>236.8</v>
      </c>
      <c r="E52" s="69"/>
      <c r="F52" s="69"/>
      <c r="G52" s="69"/>
      <c r="H52" s="69"/>
      <c r="I52" s="9" t="s">
        <v>46</v>
      </c>
      <c r="J52" s="64" t="s">
        <v>29</v>
      </c>
      <c r="K52" s="17">
        <f>D52*1.05</f>
        <v>248.64000000000001</v>
      </c>
      <c r="L52" s="19" t="s">
        <v>18</v>
      </c>
    </row>
    <row r="53" spans="1:19" ht="38.25" hidden="1" outlineLevel="1" x14ac:dyDescent="0.2">
      <c r="A53" s="15">
        <f>A52+1</f>
        <v>26</v>
      </c>
      <c r="B53" s="62" t="s">
        <v>53</v>
      </c>
      <c r="C53" s="63" t="s">
        <v>29</v>
      </c>
      <c r="D53" s="45">
        <f>D41+D43</f>
        <v>530.5</v>
      </c>
      <c r="E53" s="69"/>
      <c r="F53" s="69"/>
      <c r="G53" s="69"/>
      <c r="H53" s="69"/>
      <c r="I53" s="9" t="s">
        <v>46</v>
      </c>
      <c r="J53" s="64" t="s">
        <v>29</v>
      </c>
      <c r="K53" s="46">
        <f>D53*1.05</f>
        <v>557.02499999999998</v>
      </c>
      <c r="L53" s="19" t="s">
        <v>18</v>
      </c>
    </row>
    <row r="54" spans="1:19" ht="114.75" hidden="1" outlineLevel="1" x14ac:dyDescent="0.2">
      <c r="A54" s="61">
        <f>A53+1</f>
        <v>27</v>
      </c>
      <c r="B54" s="62" t="s">
        <v>54</v>
      </c>
      <c r="C54" s="63" t="s">
        <v>36</v>
      </c>
      <c r="D54" s="45">
        <f>D52</f>
        <v>236.8</v>
      </c>
      <c r="E54" s="63"/>
      <c r="F54" s="63"/>
      <c r="G54" s="63"/>
      <c r="H54" s="63"/>
      <c r="I54" s="9" t="s">
        <v>59</v>
      </c>
      <c r="J54" s="64" t="s">
        <v>10</v>
      </c>
      <c r="K54" s="13">
        <f>((D54*0.1*0.003)+(D54*3.14*0.025*0.025*0.003))*1600</f>
        <v>115.89465600000001</v>
      </c>
      <c r="L54" s="63" t="s">
        <v>18</v>
      </c>
      <c r="M54" s="78"/>
      <c r="N54" s="3"/>
      <c r="O54" s="4"/>
      <c r="P54" s="5"/>
      <c r="Q54" s="6"/>
      <c r="S54" s="12"/>
    </row>
    <row r="55" spans="1:19" ht="117.75" hidden="1" customHeight="1" outlineLevel="1" x14ac:dyDescent="0.2">
      <c r="A55" s="61">
        <f>A54+1</f>
        <v>28</v>
      </c>
      <c r="B55" s="62" t="s">
        <v>55</v>
      </c>
      <c r="C55" s="63" t="s">
        <v>36</v>
      </c>
      <c r="D55" s="45">
        <f>D53</f>
        <v>530.5</v>
      </c>
      <c r="E55" s="63"/>
      <c r="F55" s="63"/>
      <c r="G55" s="63"/>
      <c r="H55" s="63"/>
      <c r="I55" s="9" t="s">
        <v>59</v>
      </c>
      <c r="J55" s="64" t="s">
        <v>10</v>
      </c>
      <c r="K55" s="83">
        <f>((D55*0.1*0.003)+(D55*3.14*0.025*0.025*0.003))*1600</f>
        <v>259.63731000000001</v>
      </c>
      <c r="L55" s="63" t="s">
        <v>18</v>
      </c>
      <c r="M55" s="78"/>
      <c r="N55" s="3"/>
      <c r="O55" s="4"/>
      <c r="P55" s="5"/>
      <c r="Q55" s="6"/>
    </row>
    <row r="56" spans="1:19" hidden="1" outlineLevel="1" x14ac:dyDescent="0.2">
      <c r="A56" s="123" t="s">
        <v>101</v>
      </c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5"/>
      <c r="M56" s="75"/>
    </row>
    <row r="57" spans="1:19" ht="51" hidden="1" outlineLevel="1" x14ac:dyDescent="0.2">
      <c r="A57" s="41">
        <f>A55+1</f>
        <v>29</v>
      </c>
      <c r="B57" s="9" t="s">
        <v>38</v>
      </c>
      <c r="C57" s="64" t="s">
        <v>36</v>
      </c>
      <c r="D57" s="16">
        <v>90</v>
      </c>
      <c r="E57" s="64" t="s">
        <v>39</v>
      </c>
      <c r="F57" s="64" t="s">
        <v>15</v>
      </c>
      <c r="G57" s="17">
        <f>D57*0.02*0.03*2.4</f>
        <v>0.12959999999999999</v>
      </c>
      <c r="H57" s="64" t="s">
        <v>14</v>
      </c>
      <c r="I57" s="18"/>
      <c r="J57" s="64"/>
      <c r="K57" s="17"/>
      <c r="L57" s="64"/>
      <c r="M57" s="76"/>
    </row>
    <row r="58" spans="1:19" ht="68.25" hidden="1" customHeight="1" outlineLevel="1" x14ac:dyDescent="0.2">
      <c r="A58" s="41">
        <f>A57+1</f>
        <v>30</v>
      </c>
      <c r="B58" s="9" t="s">
        <v>40</v>
      </c>
      <c r="C58" s="64" t="s">
        <v>11</v>
      </c>
      <c r="D58" s="17">
        <f>121.78+96.5</f>
        <v>218.28</v>
      </c>
      <c r="E58" s="64" t="s">
        <v>39</v>
      </c>
      <c r="F58" s="64" t="s">
        <v>15</v>
      </c>
      <c r="G58" s="17">
        <f>D58*0.05*2.4</f>
        <v>26.193600000000004</v>
      </c>
      <c r="H58" s="64" t="s">
        <v>14</v>
      </c>
      <c r="I58" s="18"/>
      <c r="J58" s="64"/>
      <c r="K58" s="17"/>
      <c r="L58" s="64"/>
      <c r="M58" s="77"/>
    </row>
    <row r="59" spans="1:19" ht="38.25" hidden="1" outlineLevel="1" x14ac:dyDescent="0.2">
      <c r="A59" s="41">
        <f>A58+1</f>
        <v>31</v>
      </c>
      <c r="B59" s="9" t="s">
        <v>52</v>
      </c>
      <c r="C59" s="64" t="s">
        <v>11</v>
      </c>
      <c r="D59" s="17">
        <f>(D57*0.03+D58)</f>
        <v>220.98</v>
      </c>
      <c r="E59" s="9"/>
      <c r="F59" s="64"/>
      <c r="G59" s="64"/>
      <c r="H59" s="64"/>
      <c r="I59" s="18"/>
      <c r="J59" s="64"/>
      <c r="K59" s="64"/>
      <c r="L59" s="64"/>
    </row>
    <row r="60" spans="1:19" hidden="1" outlineLevel="1" x14ac:dyDescent="0.2">
      <c r="A60" s="140">
        <f>A58+1</f>
        <v>31</v>
      </c>
      <c r="B60" s="142" t="s">
        <v>44</v>
      </c>
      <c r="C60" s="64" t="s">
        <v>41</v>
      </c>
      <c r="D60" s="17">
        <f>D57</f>
        <v>90</v>
      </c>
      <c r="E60" s="144"/>
      <c r="F60" s="144"/>
      <c r="G60" s="144"/>
      <c r="H60" s="144"/>
      <c r="I60" s="142" t="s">
        <v>62</v>
      </c>
      <c r="J60" s="147" t="s">
        <v>31</v>
      </c>
      <c r="K60" s="149">
        <f>0.02*1.04</f>
        <v>2.0800000000000003E-2</v>
      </c>
      <c r="L60" s="147" t="s">
        <v>18</v>
      </c>
    </row>
    <row r="61" spans="1:19" hidden="1" outlineLevel="1" x14ac:dyDescent="0.2">
      <c r="A61" s="141"/>
      <c r="B61" s="143"/>
      <c r="C61" s="82" t="s">
        <v>24</v>
      </c>
      <c r="D61" s="14">
        <f>D60*0.02*0.03</f>
        <v>5.3999999999999999E-2</v>
      </c>
      <c r="E61" s="145"/>
      <c r="F61" s="145"/>
      <c r="G61" s="145"/>
      <c r="H61" s="145"/>
      <c r="I61" s="143"/>
      <c r="J61" s="148"/>
      <c r="K61" s="150"/>
      <c r="L61" s="148"/>
    </row>
    <row r="62" spans="1:19" hidden="1" outlineLevel="1" x14ac:dyDescent="0.2">
      <c r="A62" s="140">
        <f>A60+1</f>
        <v>32</v>
      </c>
      <c r="B62" s="142" t="s">
        <v>45</v>
      </c>
      <c r="C62" s="64" t="s">
        <v>43</v>
      </c>
      <c r="D62" s="17">
        <f>D58</f>
        <v>218.28</v>
      </c>
      <c r="E62" s="144"/>
      <c r="F62" s="144"/>
      <c r="G62" s="144"/>
      <c r="H62" s="144"/>
      <c r="I62" s="142" t="s">
        <v>62</v>
      </c>
      <c r="J62" s="147" t="s">
        <v>31</v>
      </c>
      <c r="K62" s="151">
        <f>6.09*1.04</f>
        <v>6.3335999999999997</v>
      </c>
      <c r="L62" s="147" t="s">
        <v>18</v>
      </c>
    </row>
    <row r="63" spans="1:19" hidden="1" outlineLevel="1" x14ac:dyDescent="0.2">
      <c r="A63" s="141"/>
      <c r="B63" s="143"/>
      <c r="C63" s="82" t="s">
        <v>24</v>
      </c>
      <c r="D63" s="14">
        <f>D62*0.05</f>
        <v>10.914000000000001</v>
      </c>
      <c r="E63" s="145"/>
      <c r="F63" s="145"/>
      <c r="G63" s="145"/>
      <c r="H63" s="145"/>
      <c r="I63" s="143"/>
      <c r="J63" s="148"/>
      <c r="K63" s="152"/>
      <c r="L63" s="148"/>
    </row>
    <row r="64" spans="1:19" collapsed="1" x14ac:dyDescent="0.2">
      <c r="A64" s="123" t="s">
        <v>102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5"/>
      <c r="N64" s="3"/>
      <c r="O64" s="4"/>
      <c r="P64" s="5"/>
      <c r="Q64" s="6"/>
    </row>
    <row r="65" spans="1:22" s="48" customFormat="1" x14ac:dyDescent="0.2">
      <c r="A65" s="15">
        <f>A35+1</f>
        <v>15</v>
      </c>
      <c r="B65" s="9" t="s">
        <v>33</v>
      </c>
      <c r="C65" s="64" t="s">
        <v>15</v>
      </c>
      <c r="D65" s="13">
        <f>G21+G22+G23</f>
        <v>28.260630000000003</v>
      </c>
      <c r="E65" s="64" t="s">
        <v>85</v>
      </c>
      <c r="F65" s="64"/>
      <c r="G65" s="19"/>
      <c r="H65" s="64"/>
      <c r="I65" s="11" t="s">
        <v>58</v>
      </c>
      <c r="J65" s="64" t="s">
        <v>28</v>
      </c>
      <c r="K65" s="89">
        <f>D66/0.05</f>
        <v>565.21260000000007</v>
      </c>
      <c r="L65" s="19" t="s">
        <v>18</v>
      </c>
      <c r="M65" s="79"/>
      <c r="N65" s="79"/>
      <c r="O65" s="79"/>
      <c r="P65" s="79"/>
      <c r="Q65" s="79"/>
      <c r="R65" s="79"/>
      <c r="S65" s="79"/>
      <c r="T65" s="79"/>
      <c r="U65" s="79"/>
      <c r="V65" s="79"/>
    </row>
    <row r="66" spans="1:22" s="8" customFormat="1" ht="25.5" x14ac:dyDescent="0.2">
      <c r="A66" s="10">
        <f>A65+1</f>
        <v>16</v>
      </c>
      <c r="B66" s="9" t="s">
        <v>34</v>
      </c>
      <c r="C66" s="64" t="s">
        <v>15</v>
      </c>
      <c r="D66" s="13">
        <f>D65</f>
        <v>28.260630000000003</v>
      </c>
      <c r="E66" s="7"/>
      <c r="F66" s="7"/>
      <c r="G66" s="7"/>
      <c r="H66" s="7"/>
      <c r="I66" s="9"/>
      <c r="J66" s="64"/>
      <c r="K66" s="14"/>
      <c r="L66" s="9"/>
      <c r="M66" s="74"/>
      <c r="N66" s="74"/>
      <c r="O66" s="74"/>
      <c r="P66" s="74"/>
      <c r="Q66" s="74"/>
      <c r="R66" s="74"/>
      <c r="S66" s="74"/>
      <c r="T66" s="74"/>
      <c r="U66" s="74"/>
      <c r="V66" s="74"/>
    </row>
    <row r="67" spans="1:22" ht="38.25" x14ac:dyDescent="0.2">
      <c r="A67" s="15">
        <f>A66+1</f>
        <v>17</v>
      </c>
      <c r="B67" s="84" t="s">
        <v>86</v>
      </c>
      <c r="C67" s="64" t="s">
        <v>15</v>
      </c>
      <c r="D67" s="16">
        <f>D66</f>
        <v>28.260630000000003</v>
      </c>
      <c r="E67" s="9"/>
      <c r="F67" s="64"/>
      <c r="G67" s="17"/>
      <c r="H67" s="64"/>
      <c r="I67" s="18"/>
      <c r="J67" s="64"/>
      <c r="K67" s="64"/>
      <c r="L67" s="64"/>
      <c r="N67" s="3"/>
      <c r="O67" s="4"/>
      <c r="P67" s="5"/>
      <c r="Q67" s="6"/>
    </row>
    <row r="68" spans="1:22" ht="51" x14ac:dyDescent="0.2">
      <c r="A68" s="19">
        <f>A67+1</f>
        <v>18</v>
      </c>
      <c r="B68" s="85" t="s">
        <v>113</v>
      </c>
      <c r="C68" s="64" t="s">
        <v>15</v>
      </c>
      <c r="D68" s="16">
        <f>D67</f>
        <v>28.260630000000003</v>
      </c>
      <c r="E68" s="9"/>
      <c r="F68" s="64"/>
      <c r="G68" s="17"/>
      <c r="H68" s="64"/>
      <c r="I68" s="18"/>
      <c r="J68" s="64"/>
      <c r="K68" s="64"/>
      <c r="L68" s="64"/>
      <c r="N68" s="3"/>
      <c r="O68" s="4"/>
      <c r="P68" s="5"/>
      <c r="Q68" s="6"/>
    </row>
    <row r="69" spans="1:22" ht="68.25" customHeight="1" x14ac:dyDescent="0.2">
      <c r="A69" s="153" t="s">
        <v>115</v>
      </c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5"/>
      <c r="N69" s="3"/>
      <c r="O69" s="4"/>
      <c r="P69" s="5"/>
      <c r="Q69" s="6"/>
    </row>
    <row r="70" spans="1:22" ht="57" customHeight="1" x14ac:dyDescent="0.2">
      <c r="A70" s="139" t="s">
        <v>114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N70" s="3"/>
      <c r="O70" s="4"/>
      <c r="P70" s="5"/>
      <c r="Q70" s="6"/>
    </row>
    <row r="71" spans="1:22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N71" s="3"/>
      <c r="O71" s="4"/>
      <c r="P71" s="5"/>
      <c r="Q71" s="6"/>
    </row>
    <row r="72" spans="1:22" x14ac:dyDescent="0.2">
      <c r="A72" s="138" t="s">
        <v>20</v>
      </c>
      <c r="B72" s="138"/>
      <c r="C72" s="138"/>
      <c r="D72" s="138"/>
      <c r="E72" s="50"/>
      <c r="H72" s="52" t="s">
        <v>21</v>
      </c>
      <c r="I72" s="53"/>
      <c r="J72" s="20" t="s">
        <v>22</v>
      </c>
      <c r="K72" s="20"/>
      <c r="N72" s="3"/>
      <c r="O72" s="4"/>
      <c r="P72" s="5"/>
      <c r="Q72" s="6"/>
    </row>
    <row r="73" spans="1:22" x14ac:dyDescent="0.2">
      <c r="B73" s="50"/>
      <c r="N73" s="3"/>
      <c r="O73" s="4"/>
      <c r="P73" s="5"/>
      <c r="Q73" s="6"/>
    </row>
    <row r="74" spans="1:22" x14ac:dyDescent="0.2">
      <c r="B74" s="50"/>
      <c r="H74" s="52" t="s">
        <v>23</v>
      </c>
      <c r="I74" s="55"/>
      <c r="J74" s="20" t="s">
        <v>19</v>
      </c>
      <c r="N74" s="3"/>
      <c r="O74" s="4"/>
      <c r="P74" s="5"/>
      <c r="Q74" s="6"/>
    </row>
    <row r="75" spans="1:22" x14ac:dyDescent="0.2">
      <c r="B75" s="50"/>
      <c r="N75" s="3"/>
      <c r="O75" s="4"/>
      <c r="P75" s="5"/>
      <c r="Q75" s="6"/>
    </row>
    <row r="76" spans="1:22" x14ac:dyDescent="0.2">
      <c r="B76" s="50"/>
      <c r="H76" s="52" t="s">
        <v>13</v>
      </c>
      <c r="I76" s="55"/>
      <c r="J76" s="56" t="s">
        <v>17</v>
      </c>
      <c r="N76" s="3"/>
      <c r="O76" s="4"/>
      <c r="P76" s="5"/>
      <c r="Q76" s="6"/>
    </row>
    <row r="77" spans="1:22" x14ac:dyDescent="0.2">
      <c r="B77" s="50"/>
      <c r="N77" s="3"/>
      <c r="O77" s="4"/>
      <c r="P77" s="5"/>
      <c r="Q77" s="6"/>
    </row>
    <row r="78" spans="1:22" x14ac:dyDescent="0.2">
      <c r="B78" s="50"/>
      <c r="H78" s="52" t="s">
        <v>26</v>
      </c>
      <c r="I78" s="55"/>
      <c r="J78" s="56" t="s">
        <v>27</v>
      </c>
      <c r="N78" s="3"/>
      <c r="O78" s="4"/>
      <c r="P78" s="5"/>
      <c r="Q78" s="6"/>
    </row>
    <row r="79" spans="1:22" x14ac:dyDescent="0.2">
      <c r="B79" s="50"/>
      <c r="N79" s="3"/>
      <c r="O79" s="4"/>
      <c r="P79" s="5"/>
      <c r="Q79" s="6"/>
    </row>
    <row r="80" spans="1:22" x14ac:dyDescent="0.2">
      <c r="B80" s="50"/>
      <c r="H80" s="86" t="s">
        <v>87</v>
      </c>
      <c r="I80" s="87"/>
      <c r="J80" s="88" t="s">
        <v>88</v>
      </c>
      <c r="N80" s="3"/>
      <c r="O80" s="4"/>
      <c r="P80" s="5"/>
      <c r="Q80" s="6"/>
    </row>
    <row r="81" spans="2:22" s="47" customFormat="1" x14ac:dyDescent="0.2">
      <c r="M81" s="80"/>
      <c r="N81" s="80"/>
      <c r="O81" s="80"/>
      <c r="P81" s="80"/>
      <c r="Q81" s="80"/>
      <c r="R81" s="80"/>
      <c r="S81" s="80"/>
      <c r="T81" s="80"/>
      <c r="U81" s="80"/>
      <c r="V81" s="80"/>
    </row>
    <row r="82" spans="2:22" s="57" customFormat="1" x14ac:dyDescent="0.2">
      <c r="M82" s="81"/>
      <c r="N82" s="81"/>
      <c r="O82" s="81"/>
      <c r="P82" s="81"/>
      <c r="Q82" s="81"/>
      <c r="R82" s="81"/>
      <c r="S82" s="81"/>
      <c r="T82" s="81"/>
      <c r="U82" s="81"/>
      <c r="V82" s="81"/>
    </row>
    <row r="83" spans="2:22" s="47" customFormat="1" x14ac:dyDescent="0.2">
      <c r="M83" s="80"/>
      <c r="N83" s="80"/>
      <c r="O83" s="80"/>
      <c r="P83" s="80"/>
      <c r="Q83" s="80"/>
      <c r="R83" s="80"/>
      <c r="S83" s="80"/>
      <c r="T83" s="80"/>
      <c r="U83" s="80"/>
      <c r="V83" s="80"/>
    </row>
    <row r="84" spans="2:22" s="47" customFormat="1" x14ac:dyDescent="0.2">
      <c r="M84" s="80"/>
      <c r="N84" s="80"/>
      <c r="O84" s="80"/>
      <c r="P84" s="80"/>
      <c r="Q84" s="80"/>
      <c r="R84" s="80"/>
      <c r="S84" s="80"/>
      <c r="T84" s="80"/>
      <c r="U84" s="80"/>
      <c r="V84" s="80"/>
    </row>
    <row r="85" spans="2:22" x14ac:dyDescent="0.2">
      <c r="B85" s="50"/>
    </row>
    <row r="86" spans="2:22" x14ac:dyDescent="0.2">
      <c r="B86" s="50"/>
    </row>
    <row r="87" spans="2:22" x14ac:dyDescent="0.2">
      <c r="B87" s="50"/>
    </row>
    <row r="88" spans="2:22" x14ac:dyDescent="0.2">
      <c r="B88" s="50"/>
    </row>
    <row r="89" spans="2:22" x14ac:dyDescent="0.2">
      <c r="B89" s="50"/>
    </row>
    <row r="90" spans="2:22" x14ac:dyDescent="0.2">
      <c r="B90" s="50"/>
    </row>
    <row r="91" spans="2:22" x14ac:dyDescent="0.2">
      <c r="B91" s="50"/>
    </row>
    <row r="92" spans="2:22" x14ac:dyDescent="0.2">
      <c r="B92" s="50"/>
    </row>
    <row r="93" spans="2:22" x14ac:dyDescent="0.2">
      <c r="B93" s="50"/>
    </row>
    <row r="94" spans="2:22" x14ac:dyDescent="0.2">
      <c r="B94" s="50"/>
    </row>
    <row r="95" spans="2:22" x14ac:dyDescent="0.2">
      <c r="B95" s="50"/>
    </row>
    <row r="96" spans="2:22" x14ac:dyDescent="0.2">
      <c r="B96" s="50"/>
    </row>
    <row r="97" spans="2:2" x14ac:dyDescent="0.2">
      <c r="B97" s="50"/>
    </row>
    <row r="98" spans="2:2" x14ac:dyDescent="0.2">
      <c r="B98" s="50"/>
    </row>
    <row r="99" spans="2:2" x14ac:dyDescent="0.2">
      <c r="B99" s="50"/>
    </row>
    <row r="100" spans="2:2" x14ac:dyDescent="0.2">
      <c r="B100" s="50"/>
    </row>
    <row r="101" spans="2:2" x14ac:dyDescent="0.2">
      <c r="B101" s="50"/>
    </row>
    <row r="102" spans="2:2" x14ac:dyDescent="0.2">
      <c r="B102" s="50"/>
    </row>
    <row r="103" spans="2:2" x14ac:dyDescent="0.2">
      <c r="B103" s="50"/>
    </row>
    <row r="104" spans="2:2" x14ac:dyDescent="0.2">
      <c r="B104" s="50"/>
    </row>
    <row r="105" spans="2:2" x14ac:dyDescent="0.2">
      <c r="B105" s="50"/>
    </row>
    <row r="106" spans="2:2" x14ac:dyDescent="0.2">
      <c r="B106" s="50"/>
    </row>
    <row r="107" spans="2:2" x14ac:dyDescent="0.2">
      <c r="B107" s="50"/>
    </row>
    <row r="108" spans="2:2" x14ac:dyDescent="0.2">
      <c r="B108" s="50"/>
    </row>
    <row r="109" spans="2:2" x14ac:dyDescent="0.2">
      <c r="B109" s="50"/>
    </row>
    <row r="110" spans="2:2" x14ac:dyDescent="0.2">
      <c r="B110" s="50"/>
    </row>
    <row r="111" spans="2:2" x14ac:dyDescent="0.2">
      <c r="B111" s="50"/>
    </row>
    <row r="112" spans="2:2" x14ac:dyDescent="0.2">
      <c r="B112" s="50"/>
    </row>
    <row r="113" spans="2:2" x14ac:dyDescent="0.2">
      <c r="B113" s="50"/>
    </row>
    <row r="114" spans="2:2" x14ac:dyDescent="0.2">
      <c r="B114" s="50"/>
    </row>
    <row r="115" spans="2:2" x14ac:dyDescent="0.2">
      <c r="B115" s="50"/>
    </row>
    <row r="116" spans="2:2" x14ac:dyDescent="0.2">
      <c r="B116" s="50"/>
    </row>
    <row r="117" spans="2:2" x14ac:dyDescent="0.2">
      <c r="B117" s="50"/>
    </row>
    <row r="118" spans="2:2" x14ac:dyDescent="0.2">
      <c r="B118" s="50"/>
    </row>
    <row r="119" spans="2:2" x14ac:dyDescent="0.2">
      <c r="B119" s="50"/>
    </row>
    <row r="120" spans="2:2" x14ac:dyDescent="0.2">
      <c r="B120" s="50"/>
    </row>
    <row r="121" spans="2:2" x14ac:dyDescent="0.2">
      <c r="B121" s="50"/>
    </row>
    <row r="122" spans="2:2" x14ac:dyDescent="0.2">
      <c r="B122" s="50"/>
    </row>
    <row r="123" spans="2:2" x14ac:dyDescent="0.2">
      <c r="B123" s="50"/>
    </row>
    <row r="124" spans="2:2" x14ac:dyDescent="0.2">
      <c r="B124" s="50"/>
    </row>
    <row r="125" spans="2:2" x14ac:dyDescent="0.2">
      <c r="B125" s="50"/>
    </row>
    <row r="126" spans="2:2" x14ac:dyDescent="0.2">
      <c r="B126" s="50"/>
    </row>
    <row r="127" spans="2:2" x14ac:dyDescent="0.2">
      <c r="B127" s="50"/>
    </row>
    <row r="128" spans="2:2" x14ac:dyDescent="0.2">
      <c r="B128" s="50"/>
    </row>
    <row r="129" spans="2:2" x14ac:dyDescent="0.2">
      <c r="B129" s="50"/>
    </row>
    <row r="130" spans="2:2" x14ac:dyDescent="0.2">
      <c r="B130" s="50"/>
    </row>
    <row r="131" spans="2:2" x14ac:dyDescent="0.2">
      <c r="B131" s="50"/>
    </row>
    <row r="132" spans="2:2" x14ac:dyDescent="0.2">
      <c r="B132" s="50"/>
    </row>
    <row r="133" spans="2:2" x14ac:dyDescent="0.2">
      <c r="B133" s="50"/>
    </row>
    <row r="134" spans="2:2" x14ac:dyDescent="0.2">
      <c r="B134" s="50"/>
    </row>
    <row r="135" spans="2:2" x14ac:dyDescent="0.2">
      <c r="B135" s="50"/>
    </row>
    <row r="136" spans="2:2" x14ac:dyDescent="0.2">
      <c r="B136" s="50"/>
    </row>
    <row r="137" spans="2:2" x14ac:dyDescent="0.2">
      <c r="B137" s="50"/>
    </row>
    <row r="138" spans="2:2" x14ac:dyDescent="0.2">
      <c r="B138" s="50"/>
    </row>
    <row r="139" spans="2:2" x14ac:dyDescent="0.2">
      <c r="B139" s="50"/>
    </row>
    <row r="140" spans="2:2" x14ac:dyDescent="0.2">
      <c r="B140" s="50"/>
    </row>
    <row r="141" spans="2:2" x14ac:dyDescent="0.2">
      <c r="B141" s="50"/>
    </row>
    <row r="142" spans="2:2" x14ac:dyDescent="0.2">
      <c r="B142" s="50"/>
    </row>
    <row r="143" spans="2:2" x14ac:dyDescent="0.2">
      <c r="B143" s="50"/>
    </row>
    <row r="144" spans="2:2" x14ac:dyDescent="0.2">
      <c r="B144" s="50"/>
    </row>
    <row r="145" spans="2:2" x14ac:dyDescent="0.2">
      <c r="B145" s="50"/>
    </row>
    <row r="146" spans="2:2" x14ac:dyDescent="0.2">
      <c r="B146" s="50"/>
    </row>
    <row r="147" spans="2:2" x14ac:dyDescent="0.2">
      <c r="B147" s="50"/>
    </row>
    <row r="148" spans="2:2" x14ac:dyDescent="0.2">
      <c r="B148" s="50"/>
    </row>
    <row r="149" spans="2:2" x14ac:dyDescent="0.2">
      <c r="B149" s="50"/>
    </row>
    <row r="150" spans="2:2" x14ac:dyDescent="0.2">
      <c r="B150" s="50"/>
    </row>
    <row r="151" spans="2:2" x14ac:dyDescent="0.2">
      <c r="B151" s="50"/>
    </row>
    <row r="152" spans="2:2" x14ac:dyDescent="0.2">
      <c r="B152" s="50"/>
    </row>
    <row r="153" spans="2:2" x14ac:dyDescent="0.2">
      <c r="B153" s="50"/>
    </row>
    <row r="154" spans="2:2" x14ac:dyDescent="0.2">
      <c r="B154" s="50"/>
    </row>
    <row r="155" spans="2:2" x14ac:dyDescent="0.2">
      <c r="B155" s="50"/>
    </row>
    <row r="156" spans="2:2" x14ac:dyDescent="0.2">
      <c r="B156" s="50"/>
    </row>
    <row r="157" spans="2:2" x14ac:dyDescent="0.2">
      <c r="B157" s="50"/>
    </row>
    <row r="158" spans="2:2" x14ac:dyDescent="0.2">
      <c r="B158" s="50"/>
    </row>
    <row r="159" spans="2:2" x14ac:dyDescent="0.2">
      <c r="B159" s="50"/>
    </row>
    <row r="160" spans="2:2" x14ac:dyDescent="0.2">
      <c r="B160" s="50"/>
    </row>
    <row r="161" spans="2:2" x14ac:dyDescent="0.2">
      <c r="B161" s="50"/>
    </row>
    <row r="162" spans="2:2" x14ac:dyDescent="0.2">
      <c r="B162" s="50"/>
    </row>
    <row r="163" spans="2:2" x14ac:dyDescent="0.2">
      <c r="B163" s="50"/>
    </row>
    <row r="164" spans="2:2" x14ac:dyDescent="0.2">
      <c r="B164" s="50"/>
    </row>
    <row r="165" spans="2:2" x14ac:dyDescent="0.2">
      <c r="B165" s="50"/>
    </row>
    <row r="166" spans="2:2" x14ac:dyDescent="0.2">
      <c r="B166" s="50"/>
    </row>
    <row r="167" spans="2:2" x14ac:dyDescent="0.2">
      <c r="B167" s="50"/>
    </row>
    <row r="168" spans="2:2" x14ac:dyDescent="0.2">
      <c r="B168" s="50"/>
    </row>
    <row r="169" spans="2:2" x14ac:dyDescent="0.2">
      <c r="B169" s="50"/>
    </row>
    <row r="170" spans="2:2" x14ac:dyDescent="0.2">
      <c r="B170" s="50"/>
    </row>
    <row r="171" spans="2:2" x14ac:dyDescent="0.2">
      <c r="B171" s="50"/>
    </row>
    <row r="172" spans="2:2" x14ac:dyDescent="0.2">
      <c r="B172" s="50"/>
    </row>
    <row r="173" spans="2:2" x14ac:dyDescent="0.2">
      <c r="B173" s="50"/>
    </row>
    <row r="174" spans="2:2" x14ac:dyDescent="0.2">
      <c r="B174" s="50"/>
    </row>
    <row r="175" spans="2:2" x14ac:dyDescent="0.2">
      <c r="B175" s="50"/>
    </row>
    <row r="176" spans="2:2" x14ac:dyDescent="0.2">
      <c r="B176" s="50"/>
    </row>
    <row r="177" spans="2:2" x14ac:dyDescent="0.2">
      <c r="B177" s="50"/>
    </row>
    <row r="178" spans="2:2" x14ac:dyDescent="0.2">
      <c r="B178" s="50"/>
    </row>
    <row r="179" spans="2:2" x14ac:dyDescent="0.2">
      <c r="B179" s="50"/>
    </row>
    <row r="180" spans="2:2" x14ac:dyDescent="0.2">
      <c r="B180" s="50"/>
    </row>
    <row r="181" spans="2:2" x14ac:dyDescent="0.2">
      <c r="B181" s="50"/>
    </row>
    <row r="182" spans="2:2" x14ac:dyDescent="0.2">
      <c r="B182" s="50"/>
    </row>
    <row r="183" spans="2:2" x14ac:dyDescent="0.2">
      <c r="B183" s="50"/>
    </row>
    <row r="184" spans="2:2" x14ac:dyDescent="0.2">
      <c r="B184" s="50"/>
    </row>
    <row r="185" spans="2:2" x14ac:dyDescent="0.2">
      <c r="B185" s="50"/>
    </row>
    <row r="186" spans="2:2" x14ac:dyDescent="0.2">
      <c r="B186" s="50"/>
    </row>
    <row r="187" spans="2:2" x14ac:dyDescent="0.2">
      <c r="B187" s="50"/>
    </row>
    <row r="188" spans="2:2" x14ac:dyDescent="0.2">
      <c r="B188" s="50"/>
    </row>
    <row r="189" spans="2:2" x14ac:dyDescent="0.2">
      <c r="B189" s="50"/>
    </row>
    <row r="190" spans="2:2" x14ac:dyDescent="0.2">
      <c r="B190" s="50"/>
    </row>
    <row r="191" spans="2:2" x14ac:dyDescent="0.2">
      <c r="B191" s="50"/>
    </row>
    <row r="192" spans="2:2" x14ac:dyDescent="0.2">
      <c r="B192" s="50"/>
    </row>
    <row r="193" spans="2:2" x14ac:dyDescent="0.2">
      <c r="B193" s="50"/>
    </row>
    <row r="194" spans="2:2" x14ac:dyDescent="0.2">
      <c r="B194" s="50"/>
    </row>
    <row r="195" spans="2:2" x14ac:dyDescent="0.2">
      <c r="B195" s="50"/>
    </row>
    <row r="196" spans="2:2" x14ac:dyDescent="0.2">
      <c r="B196" s="50"/>
    </row>
    <row r="197" spans="2:2" x14ac:dyDescent="0.2">
      <c r="B197" s="50"/>
    </row>
    <row r="198" spans="2:2" x14ac:dyDescent="0.2">
      <c r="B198" s="50"/>
    </row>
    <row r="199" spans="2:2" x14ac:dyDescent="0.2">
      <c r="B199" s="50"/>
    </row>
    <row r="200" spans="2:2" x14ac:dyDescent="0.2">
      <c r="B200" s="50"/>
    </row>
    <row r="201" spans="2:2" x14ac:dyDescent="0.2">
      <c r="B201" s="50"/>
    </row>
    <row r="202" spans="2:2" x14ac:dyDescent="0.2">
      <c r="B202" s="50"/>
    </row>
    <row r="203" spans="2:2" x14ac:dyDescent="0.2">
      <c r="B203" s="50"/>
    </row>
    <row r="204" spans="2:2" x14ac:dyDescent="0.2">
      <c r="B204" s="50"/>
    </row>
    <row r="205" spans="2:2" x14ac:dyDescent="0.2">
      <c r="B205" s="50"/>
    </row>
    <row r="206" spans="2:2" x14ac:dyDescent="0.2">
      <c r="B206" s="50"/>
    </row>
    <row r="207" spans="2:2" x14ac:dyDescent="0.2">
      <c r="B207" s="50"/>
    </row>
    <row r="208" spans="2:2" x14ac:dyDescent="0.2">
      <c r="B208" s="50"/>
    </row>
    <row r="209" spans="2:2" x14ac:dyDescent="0.2">
      <c r="B209" s="50"/>
    </row>
    <row r="210" spans="2:2" x14ac:dyDescent="0.2">
      <c r="B210" s="50"/>
    </row>
    <row r="211" spans="2:2" x14ac:dyDescent="0.2">
      <c r="B211" s="50"/>
    </row>
    <row r="212" spans="2:2" x14ac:dyDescent="0.2">
      <c r="B212" s="50"/>
    </row>
    <row r="213" spans="2:2" x14ac:dyDescent="0.2">
      <c r="B213" s="50"/>
    </row>
    <row r="214" spans="2:2" x14ac:dyDescent="0.2">
      <c r="B214" s="50"/>
    </row>
    <row r="215" spans="2:2" x14ac:dyDescent="0.2">
      <c r="B215" s="50"/>
    </row>
    <row r="216" spans="2:2" x14ac:dyDescent="0.2">
      <c r="B216" s="50"/>
    </row>
    <row r="217" spans="2:2" x14ac:dyDescent="0.2">
      <c r="B217" s="50"/>
    </row>
    <row r="218" spans="2:2" x14ac:dyDescent="0.2">
      <c r="B218" s="50"/>
    </row>
    <row r="219" spans="2:2" x14ac:dyDescent="0.2">
      <c r="B219" s="50"/>
    </row>
    <row r="220" spans="2:2" x14ac:dyDescent="0.2">
      <c r="B220" s="50"/>
    </row>
    <row r="221" spans="2:2" x14ac:dyDescent="0.2">
      <c r="B221" s="50"/>
    </row>
    <row r="222" spans="2:2" x14ac:dyDescent="0.2">
      <c r="B222" s="50"/>
    </row>
    <row r="223" spans="2:2" x14ac:dyDescent="0.2">
      <c r="B223" s="50"/>
    </row>
    <row r="224" spans="2:2" x14ac:dyDescent="0.2">
      <c r="B224" s="50"/>
    </row>
    <row r="225" spans="2:2" x14ac:dyDescent="0.2">
      <c r="B225" s="50"/>
    </row>
    <row r="226" spans="2:2" x14ac:dyDescent="0.2">
      <c r="B226" s="50"/>
    </row>
    <row r="227" spans="2:2" x14ac:dyDescent="0.2">
      <c r="B227" s="50"/>
    </row>
    <row r="228" spans="2:2" x14ac:dyDescent="0.2">
      <c r="B228" s="50"/>
    </row>
    <row r="229" spans="2:2" x14ac:dyDescent="0.2">
      <c r="B229" s="50"/>
    </row>
    <row r="230" spans="2:2" x14ac:dyDescent="0.2">
      <c r="B230" s="50"/>
    </row>
    <row r="231" spans="2:2" x14ac:dyDescent="0.2">
      <c r="B231" s="50"/>
    </row>
    <row r="232" spans="2:2" x14ac:dyDescent="0.2">
      <c r="B232" s="50"/>
    </row>
    <row r="233" spans="2:2" x14ac:dyDescent="0.2">
      <c r="B233" s="50"/>
    </row>
    <row r="234" spans="2:2" x14ac:dyDescent="0.2">
      <c r="B234" s="50"/>
    </row>
    <row r="235" spans="2:2" x14ac:dyDescent="0.2">
      <c r="B235" s="50"/>
    </row>
    <row r="236" spans="2:2" x14ac:dyDescent="0.2">
      <c r="B236" s="50"/>
    </row>
    <row r="237" spans="2:2" x14ac:dyDescent="0.2">
      <c r="B237" s="50"/>
    </row>
    <row r="238" spans="2:2" x14ac:dyDescent="0.2">
      <c r="B238" s="50"/>
    </row>
    <row r="239" spans="2:2" x14ac:dyDescent="0.2">
      <c r="B239" s="50"/>
    </row>
    <row r="240" spans="2:2" x14ac:dyDescent="0.2">
      <c r="B240" s="50"/>
    </row>
    <row r="241" spans="2:2" x14ac:dyDescent="0.2">
      <c r="B241" s="50"/>
    </row>
    <row r="242" spans="2:2" x14ac:dyDescent="0.2">
      <c r="B242" s="50"/>
    </row>
    <row r="243" spans="2:2" x14ac:dyDescent="0.2">
      <c r="B243" s="50"/>
    </row>
    <row r="244" spans="2:2" x14ac:dyDescent="0.2">
      <c r="B244" s="50"/>
    </row>
    <row r="245" spans="2:2" x14ac:dyDescent="0.2">
      <c r="B245" s="50"/>
    </row>
    <row r="246" spans="2:2" x14ac:dyDescent="0.2">
      <c r="B246" s="50"/>
    </row>
    <row r="247" spans="2:2" x14ac:dyDescent="0.2">
      <c r="B247" s="50"/>
    </row>
    <row r="248" spans="2:2" x14ac:dyDescent="0.2">
      <c r="B248" s="50"/>
    </row>
    <row r="249" spans="2:2" x14ac:dyDescent="0.2">
      <c r="B249" s="50"/>
    </row>
    <row r="250" spans="2:2" x14ac:dyDescent="0.2">
      <c r="B250" s="50"/>
    </row>
    <row r="251" spans="2:2" x14ac:dyDescent="0.2">
      <c r="B251" s="50"/>
    </row>
    <row r="252" spans="2:2" x14ac:dyDescent="0.2">
      <c r="B252" s="50"/>
    </row>
    <row r="253" spans="2:2" x14ac:dyDescent="0.2">
      <c r="B253" s="50"/>
    </row>
    <row r="254" spans="2:2" x14ac:dyDescent="0.2">
      <c r="B254" s="50"/>
    </row>
    <row r="255" spans="2:2" x14ac:dyDescent="0.2">
      <c r="B255" s="50"/>
    </row>
    <row r="256" spans="2:2" x14ac:dyDescent="0.2">
      <c r="B256" s="50"/>
    </row>
    <row r="257" spans="2:2" x14ac:dyDescent="0.2">
      <c r="B257" s="50"/>
    </row>
    <row r="258" spans="2:2" x14ac:dyDescent="0.2">
      <c r="B258" s="50"/>
    </row>
    <row r="259" spans="2:2" x14ac:dyDescent="0.2">
      <c r="B259" s="50"/>
    </row>
    <row r="260" spans="2:2" x14ac:dyDescent="0.2">
      <c r="B260" s="50"/>
    </row>
    <row r="261" spans="2:2" x14ac:dyDescent="0.2">
      <c r="B261" s="50"/>
    </row>
    <row r="262" spans="2:2" x14ac:dyDescent="0.2">
      <c r="B262" s="50"/>
    </row>
    <row r="263" spans="2:2" x14ac:dyDescent="0.2">
      <c r="B263" s="50"/>
    </row>
    <row r="264" spans="2:2" x14ac:dyDescent="0.2">
      <c r="B264" s="50"/>
    </row>
    <row r="265" spans="2:2" x14ac:dyDescent="0.2">
      <c r="B265" s="50"/>
    </row>
    <row r="266" spans="2:2" x14ac:dyDescent="0.2">
      <c r="B266" s="50"/>
    </row>
    <row r="267" spans="2:2" x14ac:dyDescent="0.2">
      <c r="B267" s="50"/>
    </row>
    <row r="268" spans="2:2" x14ac:dyDescent="0.2">
      <c r="B268" s="50"/>
    </row>
    <row r="269" spans="2:2" x14ac:dyDescent="0.2">
      <c r="B269" s="50"/>
    </row>
    <row r="270" spans="2:2" x14ac:dyDescent="0.2">
      <c r="B270" s="50"/>
    </row>
    <row r="271" spans="2:2" x14ac:dyDescent="0.2">
      <c r="B271" s="50"/>
    </row>
    <row r="272" spans="2:2" x14ac:dyDescent="0.2">
      <c r="B272" s="50"/>
    </row>
    <row r="273" spans="2:2" x14ac:dyDescent="0.2">
      <c r="B273" s="50"/>
    </row>
    <row r="274" spans="2:2" x14ac:dyDescent="0.2">
      <c r="B274" s="50"/>
    </row>
    <row r="275" spans="2:2" x14ac:dyDescent="0.2">
      <c r="B275" s="50"/>
    </row>
    <row r="276" spans="2:2" x14ac:dyDescent="0.2">
      <c r="B276" s="50"/>
    </row>
    <row r="277" spans="2:2" x14ac:dyDescent="0.2">
      <c r="B277" s="50"/>
    </row>
    <row r="278" spans="2:2" x14ac:dyDescent="0.2">
      <c r="B278" s="50"/>
    </row>
    <row r="279" spans="2:2" x14ac:dyDescent="0.2">
      <c r="B279" s="50"/>
    </row>
    <row r="280" spans="2:2" x14ac:dyDescent="0.2">
      <c r="B280" s="50"/>
    </row>
    <row r="281" spans="2:2" x14ac:dyDescent="0.2">
      <c r="B281" s="50"/>
    </row>
    <row r="282" spans="2:2" x14ac:dyDescent="0.2">
      <c r="B282" s="50"/>
    </row>
    <row r="283" spans="2:2" x14ac:dyDescent="0.2">
      <c r="B283" s="50"/>
    </row>
    <row r="284" spans="2:2" x14ac:dyDescent="0.2">
      <c r="B284" s="50"/>
    </row>
    <row r="285" spans="2:2" x14ac:dyDescent="0.2">
      <c r="B285" s="50"/>
    </row>
    <row r="286" spans="2:2" x14ac:dyDescent="0.2">
      <c r="B286" s="50"/>
    </row>
    <row r="287" spans="2:2" x14ac:dyDescent="0.2">
      <c r="B287" s="50"/>
    </row>
    <row r="288" spans="2:2" x14ac:dyDescent="0.2">
      <c r="B288" s="50"/>
    </row>
    <row r="289" spans="2:2" x14ac:dyDescent="0.2">
      <c r="B289" s="50"/>
    </row>
    <row r="290" spans="2:2" x14ac:dyDescent="0.2">
      <c r="B290" s="50"/>
    </row>
    <row r="291" spans="2:2" x14ac:dyDescent="0.2">
      <c r="B291" s="50"/>
    </row>
    <row r="292" spans="2:2" x14ac:dyDescent="0.2">
      <c r="B292" s="50"/>
    </row>
    <row r="293" spans="2:2" x14ac:dyDescent="0.2">
      <c r="B293" s="50"/>
    </row>
    <row r="294" spans="2:2" x14ac:dyDescent="0.2">
      <c r="B294" s="50"/>
    </row>
    <row r="295" spans="2:2" x14ac:dyDescent="0.2">
      <c r="B295" s="50"/>
    </row>
    <row r="296" spans="2:2" x14ac:dyDescent="0.2">
      <c r="B296" s="50"/>
    </row>
    <row r="297" spans="2:2" x14ac:dyDescent="0.2">
      <c r="B297" s="50"/>
    </row>
    <row r="298" spans="2:2" x14ac:dyDescent="0.2">
      <c r="B298" s="50"/>
    </row>
    <row r="299" spans="2:2" x14ac:dyDescent="0.2">
      <c r="B299" s="50"/>
    </row>
    <row r="300" spans="2:2" x14ac:dyDescent="0.2">
      <c r="B300" s="50"/>
    </row>
    <row r="301" spans="2:2" x14ac:dyDescent="0.2">
      <c r="B301" s="50"/>
    </row>
    <row r="302" spans="2:2" x14ac:dyDescent="0.2">
      <c r="B302" s="50"/>
    </row>
    <row r="303" spans="2:2" x14ac:dyDescent="0.2">
      <c r="B303" s="50"/>
    </row>
    <row r="304" spans="2:2" x14ac:dyDescent="0.2">
      <c r="B304" s="50"/>
    </row>
    <row r="305" spans="2:2" x14ac:dyDescent="0.2">
      <c r="B305" s="50"/>
    </row>
    <row r="306" spans="2:2" x14ac:dyDescent="0.2">
      <c r="B306" s="50"/>
    </row>
    <row r="307" spans="2:2" x14ac:dyDescent="0.2">
      <c r="B307" s="50"/>
    </row>
    <row r="308" spans="2:2" x14ac:dyDescent="0.2">
      <c r="B308" s="50"/>
    </row>
    <row r="309" spans="2:2" x14ac:dyDescent="0.2">
      <c r="B309" s="50"/>
    </row>
    <row r="310" spans="2:2" x14ac:dyDescent="0.2">
      <c r="B310" s="50"/>
    </row>
    <row r="311" spans="2:2" x14ac:dyDescent="0.2">
      <c r="B311" s="50"/>
    </row>
    <row r="312" spans="2:2" x14ac:dyDescent="0.2">
      <c r="B312" s="50"/>
    </row>
    <row r="313" spans="2:2" x14ac:dyDescent="0.2">
      <c r="B313" s="50"/>
    </row>
    <row r="314" spans="2:2" x14ac:dyDescent="0.2">
      <c r="B314" s="50"/>
    </row>
    <row r="315" spans="2:2" x14ac:dyDescent="0.2">
      <c r="B315" s="50"/>
    </row>
    <row r="316" spans="2:2" x14ac:dyDescent="0.2">
      <c r="B316" s="50"/>
    </row>
    <row r="317" spans="2:2" x14ac:dyDescent="0.2">
      <c r="B317" s="50"/>
    </row>
    <row r="318" spans="2:2" x14ac:dyDescent="0.2">
      <c r="B318" s="50"/>
    </row>
    <row r="319" spans="2:2" x14ac:dyDescent="0.2">
      <c r="B319" s="50"/>
    </row>
    <row r="320" spans="2:2" x14ac:dyDescent="0.2">
      <c r="B320" s="50"/>
    </row>
    <row r="321" spans="2:2" x14ac:dyDescent="0.2">
      <c r="B321" s="50"/>
    </row>
    <row r="322" spans="2:2" x14ac:dyDescent="0.2">
      <c r="B322" s="50"/>
    </row>
    <row r="323" spans="2:2" x14ac:dyDescent="0.2">
      <c r="B323" s="50"/>
    </row>
    <row r="324" spans="2:2" x14ac:dyDescent="0.2">
      <c r="B324" s="50"/>
    </row>
    <row r="325" spans="2:2" x14ac:dyDescent="0.2">
      <c r="B325" s="50"/>
    </row>
    <row r="326" spans="2:2" x14ac:dyDescent="0.2">
      <c r="B326" s="50"/>
    </row>
    <row r="327" spans="2:2" x14ac:dyDescent="0.2">
      <c r="B327" s="50"/>
    </row>
    <row r="328" spans="2:2" x14ac:dyDescent="0.2">
      <c r="B328" s="50"/>
    </row>
    <row r="329" spans="2:2" x14ac:dyDescent="0.2">
      <c r="B329" s="50"/>
    </row>
    <row r="330" spans="2:2" x14ac:dyDescent="0.2">
      <c r="B330" s="50"/>
    </row>
    <row r="331" spans="2:2" x14ac:dyDescent="0.2">
      <c r="B331" s="50"/>
    </row>
    <row r="332" spans="2:2" x14ac:dyDescent="0.2">
      <c r="B332" s="50"/>
    </row>
    <row r="333" spans="2:2" x14ac:dyDescent="0.2">
      <c r="B333" s="50"/>
    </row>
    <row r="334" spans="2:2" x14ac:dyDescent="0.2">
      <c r="B334" s="50"/>
    </row>
    <row r="335" spans="2:2" x14ac:dyDescent="0.2">
      <c r="B335" s="50"/>
    </row>
    <row r="336" spans="2:2" x14ac:dyDescent="0.2">
      <c r="B336" s="50"/>
    </row>
    <row r="337" spans="2:2" x14ac:dyDescent="0.2">
      <c r="B337" s="50"/>
    </row>
    <row r="338" spans="2:2" x14ac:dyDescent="0.2">
      <c r="B338" s="50"/>
    </row>
    <row r="339" spans="2:2" x14ac:dyDescent="0.2">
      <c r="B339" s="50"/>
    </row>
    <row r="340" spans="2:2" x14ac:dyDescent="0.2">
      <c r="B340" s="50"/>
    </row>
    <row r="341" spans="2:2" x14ac:dyDescent="0.2">
      <c r="B341" s="50"/>
    </row>
    <row r="342" spans="2:2" x14ac:dyDescent="0.2">
      <c r="B342" s="50"/>
    </row>
    <row r="343" spans="2:2" x14ac:dyDescent="0.2">
      <c r="B343" s="50"/>
    </row>
    <row r="344" spans="2:2" x14ac:dyDescent="0.2">
      <c r="B344" s="50"/>
    </row>
    <row r="345" spans="2:2" x14ac:dyDescent="0.2">
      <c r="B345" s="50"/>
    </row>
    <row r="346" spans="2:2" x14ac:dyDescent="0.2">
      <c r="B346" s="50"/>
    </row>
    <row r="347" spans="2:2" x14ac:dyDescent="0.2">
      <c r="B347" s="50"/>
    </row>
    <row r="348" spans="2:2" x14ac:dyDescent="0.2">
      <c r="B348" s="50"/>
    </row>
    <row r="349" spans="2:2" x14ac:dyDescent="0.2">
      <c r="B349" s="50"/>
    </row>
    <row r="350" spans="2:2" x14ac:dyDescent="0.2">
      <c r="B350" s="50"/>
    </row>
    <row r="351" spans="2:2" x14ac:dyDescent="0.2">
      <c r="B351" s="50"/>
    </row>
    <row r="352" spans="2:2" x14ac:dyDescent="0.2">
      <c r="B352" s="50"/>
    </row>
    <row r="353" spans="2:2" x14ac:dyDescent="0.2">
      <c r="B353" s="50"/>
    </row>
    <row r="354" spans="2:2" x14ac:dyDescent="0.2">
      <c r="B354" s="50"/>
    </row>
    <row r="355" spans="2:2" x14ac:dyDescent="0.2">
      <c r="B355" s="50"/>
    </row>
    <row r="356" spans="2:2" x14ac:dyDescent="0.2">
      <c r="B356" s="50"/>
    </row>
    <row r="357" spans="2:2" x14ac:dyDescent="0.2">
      <c r="B357" s="50"/>
    </row>
    <row r="358" spans="2:2" x14ac:dyDescent="0.2">
      <c r="B358" s="50"/>
    </row>
    <row r="359" spans="2:2" x14ac:dyDescent="0.2">
      <c r="B359" s="50"/>
    </row>
    <row r="360" spans="2:2" x14ac:dyDescent="0.2">
      <c r="B360" s="50"/>
    </row>
    <row r="361" spans="2:2" x14ac:dyDescent="0.2">
      <c r="B361" s="50"/>
    </row>
    <row r="362" spans="2:2" x14ac:dyDescent="0.2">
      <c r="B362" s="50"/>
    </row>
    <row r="363" spans="2:2" x14ac:dyDescent="0.2">
      <c r="B363" s="50"/>
    </row>
    <row r="364" spans="2:2" x14ac:dyDescent="0.2">
      <c r="B364" s="50"/>
    </row>
    <row r="365" spans="2:2" x14ac:dyDescent="0.2">
      <c r="B365" s="50"/>
    </row>
    <row r="366" spans="2:2" x14ac:dyDescent="0.2">
      <c r="B366" s="50"/>
    </row>
    <row r="367" spans="2:2" x14ac:dyDescent="0.2">
      <c r="B367" s="50"/>
    </row>
    <row r="368" spans="2:2" x14ac:dyDescent="0.2">
      <c r="B368" s="50"/>
    </row>
    <row r="369" spans="2:2" x14ac:dyDescent="0.2">
      <c r="B369" s="50"/>
    </row>
    <row r="370" spans="2:2" x14ac:dyDescent="0.2">
      <c r="B370" s="50"/>
    </row>
    <row r="371" spans="2:2" x14ac:dyDescent="0.2">
      <c r="B371" s="50"/>
    </row>
    <row r="372" spans="2:2" x14ac:dyDescent="0.2">
      <c r="B372" s="50"/>
    </row>
    <row r="373" spans="2:2" x14ac:dyDescent="0.2">
      <c r="B373" s="50"/>
    </row>
    <row r="374" spans="2:2" x14ac:dyDescent="0.2">
      <c r="B374" s="50"/>
    </row>
    <row r="375" spans="2:2" x14ac:dyDescent="0.2">
      <c r="B375" s="50"/>
    </row>
    <row r="376" spans="2:2" x14ac:dyDescent="0.2">
      <c r="B376" s="50"/>
    </row>
    <row r="377" spans="2:2" x14ac:dyDescent="0.2">
      <c r="B377" s="50"/>
    </row>
    <row r="378" spans="2:2" x14ac:dyDescent="0.2">
      <c r="B378" s="50"/>
    </row>
    <row r="379" spans="2:2" x14ac:dyDescent="0.2">
      <c r="B379" s="50"/>
    </row>
    <row r="380" spans="2:2" x14ac:dyDescent="0.2">
      <c r="B380" s="50"/>
    </row>
    <row r="381" spans="2:2" x14ac:dyDescent="0.2">
      <c r="B381" s="50"/>
    </row>
    <row r="382" spans="2:2" x14ac:dyDescent="0.2">
      <c r="B382" s="50"/>
    </row>
    <row r="383" spans="2:2" x14ac:dyDescent="0.2">
      <c r="B383" s="50"/>
    </row>
    <row r="384" spans="2:2" x14ac:dyDescent="0.2">
      <c r="B384" s="50"/>
    </row>
    <row r="385" spans="2:2" x14ac:dyDescent="0.2">
      <c r="B385" s="50"/>
    </row>
    <row r="386" spans="2:2" x14ac:dyDescent="0.2">
      <c r="B386" s="50"/>
    </row>
    <row r="387" spans="2:2" x14ac:dyDescent="0.2">
      <c r="B387" s="50"/>
    </row>
    <row r="388" spans="2:2" x14ac:dyDescent="0.2">
      <c r="B388" s="50"/>
    </row>
    <row r="389" spans="2:2" x14ac:dyDescent="0.2">
      <c r="B389" s="50"/>
    </row>
    <row r="390" spans="2:2" x14ac:dyDescent="0.2">
      <c r="B390" s="50"/>
    </row>
    <row r="391" spans="2:2" x14ac:dyDescent="0.2">
      <c r="B391" s="50"/>
    </row>
    <row r="392" spans="2:2" x14ac:dyDescent="0.2">
      <c r="B392" s="50"/>
    </row>
    <row r="393" spans="2:2" x14ac:dyDescent="0.2">
      <c r="B393" s="50"/>
    </row>
    <row r="394" spans="2:2" x14ac:dyDescent="0.2">
      <c r="B394" s="50"/>
    </row>
    <row r="395" spans="2:2" x14ac:dyDescent="0.2">
      <c r="B395" s="50"/>
    </row>
    <row r="396" spans="2:2" x14ac:dyDescent="0.2">
      <c r="B396" s="50"/>
    </row>
    <row r="397" spans="2:2" x14ac:dyDescent="0.2">
      <c r="B397" s="50"/>
    </row>
    <row r="398" spans="2:2" x14ac:dyDescent="0.2">
      <c r="B398" s="50"/>
    </row>
    <row r="399" spans="2:2" x14ac:dyDescent="0.2">
      <c r="B399" s="50"/>
    </row>
    <row r="400" spans="2:2" x14ac:dyDescent="0.2">
      <c r="B400" s="50"/>
    </row>
    <row r="401" spans="2:2" x14ac:dyDescent="0.2">
      <c r="B401" s="50"/>
    </row>
    <row r="402" spans="2:2" x14ac:dyDescent="0.2">
      <c r="B402" s="50"/>
    </row>
    <row r="403" spans="2:2" x14ac:dyDescent="0.2">
      <c r="B403" s="50"/>
    </row>
    <row r="404" spans="2:2" x14ac:dyDescent="0.2">
      <c r="B404" s="50"/>
    </row>
    <row r="405" spans="2:2" x14ac:dyDescent="0.2">
      <c r="B405" s="50"/>
    </row>
    <row r="406" spans="2:2" x14ac:dyDescent="0.2">
      <c r="B406" s="50"/>
    </row>
    <row r="407" spans="2:2" x14ac:dyDescent="0.2">
      <c r="B407" s="50"/>
    </row>
    <row r="408" spans="2:2" x14ac:dyDescent="0.2">
      <c r="B408" s="50"/>
    </row>
    <row r="409" spans="2:2" x14ac:dyDescent="0.2">
      <c r="B409" s="50"/>
    </row>
    <row r="410" spans="2:2" x14ac:dyDescent="0.2">
      <c r="B410" s="50"/>
    </row>
    <row r="411" spans="2:2" x14ac:dyDescent="0.2">
      <c r="B411" s="50"/>
    </row>
    <row r="412" spans="2:2" x14ac:dyDescent="0.2">
      <c r="B412" s="50"/>
    </row>
    <row r="413" spans="2:2" x14ac:dyDescent="0.2">
      <c r="B413" s="50"/>
    </row>
    <row r="414" spans="2:2" x14ac:dyDescent="0.2">
      <c r="B414" s="50"/>
    </row>
    <row r="415" spans="2:2" x14ac:dyDescent="0.2">
      <c r="B415" s="50"/>
    </row>
    <row r="416" spans="2:2" x14ac:dyDescent="0.2">
      <c r="B416" s="50"/>
    </row>
  </sheetData>
  <mergeCells count="78">
    <mergeCell ref="L62:L63"/>
    <mergeCell ref="K50:K51"/>
    <mergeCell ref="A62:A63"/>
    <mergeCell ref="B62:B63"/>
    <mergeCell ref="E62:E63"/>
    <mergeCell ref="F62:F63"/>
    <mergeCell ref="G62:G63"/>
    <mergeCell ref="H62:H63"/>
    <mergeCell ref="I62:I63"/>
    <mergeCell ref="J62:J63"/>
    <mergeCell ref="K62:K63"/>
    <mergeCell ref="L48:L49"/>
    <mergeCell ref="L50:L51"/>
    <mergeCell ref="A60:A61"/>
    <mergeCell ref="B60:B61"/>
    <mergeCell ref="E60:E61"/>
    <mergeCell ref="F60:F61"/>
    <mergeCell ref="G60:G61"/>
    <mergeCell ref="H60:H61"/>
    <mergeCell ref="I60:I61"/>
    <mergeCell ref="J60:J61"/>
    <mergeCell ref="K60:K61"/>
    <mergeCell ref="L60:L61"/>
    <mergeCell ref="G50:G51"/>
    <mergeCell ref="H50:H51"/>
    <mergeCell ref="I50:I51"/>
    <mergeCell ref="J50:J51"/>
    <mergeCell ref="G48:G49"/>
    <mergeCell ref="H48:H49"/>
    <mergeCell ref="I48:I49"/>
    <mergeCell ref="J48:J49"/>
    <mergeCell ref="K48:K49"/>
    <mergeCell ref="A15:L15"/>
    <mergeCell ref="A56:L56"/>
    <mergeCell ref="A72:D72"/>
    <mergeCell ref="A70:L70"/>
    <mergeCell ref="A69:L69"/>
    <mergeCell ref="A64:L64"/>
    <mergeCell ref="A50:A51"/>
    <mergeCell ref="B50:B51"/>
    <mergeCell ref="E50:E51"/>
    <mergeCell ref="F50:F51"/>
    <mergeCell ref="A38:L38"/>
    <mergeCell ref="A47:L47"/>
    <mergeCell ref="A48:A49"/>
    <mergeCell ref="B48:B49"/>
    <mergeCell ref="E48:E49"/>
    <mergeCell ref="F48:F49"/>
    <mergeCell ref="A7:L7"/>
    <mergeCell ref="A8:L8"/>
    <mergeCell ref="A9:L9"/>
    <mergeCell ref="A11:L11"/>
    <mergeCell ref="E12:H12"/>
    <mergeCell ref="C12:D12"/>
    <mergeCell ref="I12:L12"/>
    <mergeCell ref="A12:A13"/>
    <mergeCell ref="B12:B13"/>
    <mergeCell ref="A10:L10"/>
    <mergeCell ref="A18:L18"/>
    <mergeCell ref="A19:L19"/>
    <mergeCell ref="A24:L24"/>
    <mergeCell ref="A27:L27"/>
    <mergeCell ref="A32:L32"/>
    <mergeCell ref="I25:I26"/>
    <mergeCell ref="J25:J26"/>
    <mergeCell ref="K25:K26"/>
    <mergeCell ref="L25:L26"/>
    <mergeCell ref="F35:F37"/>
    <mergeCell ref="G35:G37"/>
    <mergeCell ref="H35:H37"/>
    <mergeCell ref="A25:A26"/>
    <mergeCell ref="B25:B26"/>
    <mergeCell ref="E25:E26"/>
    <mergeCell ref="F25:F26"/>
    <mergeCell ref="G25:G26"/>
    <mergeCell ref="H25:H26"/>
    <mergeCell ref="A35:A37"/>
    <mergeCell ref="E35:E37"/>
  </mergeCells>
  <phoneticPr fontId="0" type="noConversion"/>
  <printOptions horizontalCentered="1"/>
  <pageMargins left="0" right="0" top="1.1811023622047245" bottom="0.39370078740157483" header="0" footer="0"/>
  <pageSetup paperSize="9" scale="83" fitToHeight="0" orientation="landscape" r:id="rId1"/>
  <headerFooter alignWithMargins="0">
    <oddFooter>Страница &amp;P</oddFooter>
  </headerFooter>
  <rowBreaks count="2" manualBreakCount="2">
    <brk id="23" max="11" man="1"/>
    <brk id="4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ВОР №2</vt:lpstr>
      <vt:lpstr>'ВОР №2'!Заголовки_для_печати</vt:lpstr>
      <vt:lpstr>'ВОР №2'!Область_печати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Strekalovskaya Kristina</cp:lastModifiedBy>
  <cp:lastPrinted>2024-04-17T08:56:33Z</cp:lastPrinted>
  <dcterms:created xsi:type="dcterms:W3CDTF">1996-10-08T23:32:33Z</dcterms:created>
  <dcterms:modified xsi:type="dcterms:W3CDTF">2024-05-07T08:01:07Z</dcterms:modified>
</cp:coreProperties>
</file>